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240" yWindow="465" windowWidth="14805" windowHeight="7650" firstSheet="1" activeTab="1"/>
  </bookViews>
  <sheets>
    <sheet name="аналитическая" sheetId="1" state="hidden" r:id="rId1"/>
    <sheet name="Приложение 2" sheetId="2" r:id="rId2"/>
    <sheet name="Приложение 3" sheetId="7" r:id="rId3"/>
    <sheet name="Приложение 4" sheetId="5" r:id="rId4"/>
  </sheets>
  <externalReferences>
    <externalReference r:id="rId5"/>
  </externalReferences>
  <definedNames>
    <definedName name="_xlnm.Print_Titles" localSheetId="0">аналитическая!$4:$6</definedName>
    <definedName name="_xlnm.Print_Titles" localSheetId="2">'Приложение 3'!$7:$8</definedName>
    <definedName name="_xlnm.Print_Area" localSheetId="0">аналитическая!$A$1:$AB$571</definedName>
    <definedName name="_xlnm.Print_Area" localSheetId="1">'Приложение 2'!$A$1:$F$65</definedName>
    <definedName name="_xlnm.Print_Area" localSheetId="2">'Приложение 3'!$A$1:$I$1025</definedName>
  </definedNames>
  <calcPr calcId="145621"/>
</workbook>
</file>

<file path=xl/calcChain.xml><?xml version="1.0" encoding="utf-8"?>
<calcChain xmlns="http://schemas.openxmlformats.org/spreadsheetml/2006/main">
  <c r="G811" i="7" l="1"/>
  <c r="H589" i="7"/>
  <c r="I589" i="7"/>
  <c r="G589" i="7"/>
  <c r="H118" i="7" l="1"/>
  <c r="H941" i="7" l="1"/>
  <c r="I941" i="7"/>
  <c r="G941" i="7"/>
  <c r="H944" i="7"/>
  <c r="H943" i="7" s="1"/>
  <c r="H942" i="7" s="1"/>
  <c r="I944" i="7"/>
  <c r="I943" i="7" s="1"/>
  <c r="I942" i="7" s="1"/>
  <c r="G942" i="7"/>
  <c r="G943" i="7"/>
  <c r="G944" i="7"/>
  <c r="G945" i="7"/>
  <c r="H107" i="7"/>
  <c r="H106" i="7" s="1"/>
  <c r="I107" i="7"/>
  <c r="I106" i="7" s="1"/>
  <c r="H305" i="7"/>
  <c r="I305" i="7"/>
  <c r="H126" i="7"/>
  <c r="H153" i="7"/>
  <c r="I153" i="7"/>
  <c r="H150" i="7" l="1"/>
  <c r="H149" i="7" s="1"/>
  <c r="I150" i="7"/>
  <c r="I149" i="7" s="1"/>
  <c r="G151" i="7"/>
  <c r="G150" i="7" s="1"/>
  <c r="G149" i="7" s="1"/>
  <c r="G154" i="7"/>
  <c r="G155" i="7"/>
  <c r="G157" i="7"/>
  <c r="G158" i="7"/>
  <c r="H156" i="7"/>
  <c r="I156" i="7"/>
  <c r="G156" i="7"/>
  <c r="H159" i="7"/>
  <c r="I159" i="7"/>
  <c r="G160" i="7"/>
  <c r="G161" i="7"/>
  <c r="H162" i="7"/>
  <c r="I162" i="7"/>
  <c r="G163" i="7"/>
  <c r="G162" i="7" s="1"/>
  <c r="G167" i="7"/>
  <c r="G166" i="7" s="1"/>
  <c r="G165" i="7" s="1"/>
  <c r="H166" i="7"/>
  <c r="H165" i="7" s="1"/>
  <c r="I166" i="7"/>
  <c r="I165" i="7" s="1"/>
  <c r="G170" i="7"/>
  <c r="G171" i="7"/>
  <c r="G169" i="7" s="1"/>
  <c r="G168" i="7" s="1"/>
  <c r="G164" i="7" s="1"/>
  <c r="H169" i="7"/>
  <c r="H168" i="7" s="1"/>
  <c r="H164" i="7" s="1"/>
  <c r="I169" i="7"/>
  <c r="I168" i="7" s="1"/>
  <c r="I164" i="7" s="1"/>
  <c r="H175" i="7"/>
  <c r="H174" i="7" s="1"/>
  <c r="H173" i="7" s="1"/>
  <c r="H172" i="7" s="1"/>
  <c r="I175" i="7"/>
  <c r="I174" i="7" s="1"/>
  <c r="I173" i="7" s="1"/>
  <c r="I172" i="7" s="1"/>
  <c r="G176" i="7"/>
  <c r="G175" i="7" s="1"/>
  <c r="G174" i="7" s="1"/>
  <c r="G173" i="7" s="1"/>
  <c r="G172" i="7" s="1"/>
  <c r="H179" i="7"/>
  <c r="H178" i="7" s="1"/>
  <c r="I179" i="7"/>
  <c r="I178" i="7" s="1"/>
  <c r="I125" i="7"/>
  <c r="G126" i="7"/>
  <c r="G118" i="7"/>
  <c r="H152" i="7" l="1"/>
  <c r="G153" i="7"/>
  <c r="I152" i="7"/>
  <c r="G159" i="7"/>
  <c r="H895" i="7"/>
  <c r="I895" i="7"/>
  <c r="I894" i="7" s="1"/>
  <c r="H894" i="7"/>
  <c r="G897" i="7"/>
  <c r="G896" i="7"/>
  <c r="G895" i="7" s="1"/>
  <c r="G894" i="7" s="1"/>
  <c r="H807" i="7"/>
  <c r="G152" i="7" l="1"/>
  <c r="G1026" i="7"/>
  <c r="G1025" i="7" s="1"/>
  <c r="I1025" i="7"/>
  <c r="H1025" i="7"/>
  <c r="G1024" i="7"/>
  <c r="G1023" i="7"/>
  <c r="I1022" i="7"/>
  <c r="H1022" i="7"/>
  <c r="G1022" i="7" s="1"/>
  <c r="G1021" i="7"/>
  <c r="G1020" i="7"/>
  <c r="G1019" i="7" s="1"/>
  <c r="I1019" i="7"/>
  <c r="H1019" i="7"/>
  <c r="I1018" i="7"/>
  <c r="G1017" i="7"/>
  <c r="G1016" i="7"/>
  <c r="H1015" i="7"/>
  <c r="G1015" i="7" s="1"/>
  <c r="G1013" i="7"/>
  <c r="G1012" i="7"/>
  <c r="H1011" i="7"/>
  <c r="G1011" i="7" s="1"/>
  <c r="H1010" i="7"/>
  <c r="G1010" i="7" s="1"/>
  <c r="I1007" i="7"/>
  <c r="G1006" i="7"/>
  <c r="I1005" i="7"/>
  <c r="H1005" i="7"/>
  <c r="G1005" i="7" s="1"/>
  <c r="G1004" i="7" s="1"/>
  <c r="I1004" i="7"/>
  <c r="H1004" i="7"/>
  <c r="G1003" i="7"/>
  <c r="I1002" i="7"/>
  <c r="H1002" i="7"/>
  <c r="G1001" i="7"/>
  <c r="G1000" i="7"/>
  <c r="I999" i="7"/>
  <c r="H999" i="7"/>
  <c r="G998" i="7"/>
  <c r="G997" i="7"/>
  <c r="I996" i="7"/>
  <c r="I995" i="7" s="1"/>
  <c r="I994" i="7" s="1"/>
  <c r="I993" i="7" s="1"/>
  <c r="H996" i="7"/>
  <c r="G996" i="7"/>
  <c r="H995" i="7"/>
  <c r="H994" i="7" s="1"/>
  <c r="G992" i="7"/>
  <c r="I991" i="7"/>
  <c r="H991" i="7"/>
  <c r="G991" i="7" s="1"/>
  <c r="G990" i="7"/>
  <c r="I989" i="7"/>
  <c r="H989" i="7"/>
  <c r="G988" i="7"/>
  <c r="H987" i="7"/>
  <c r="G987" i="7" s="1"/>
  <c r="I986" i="7"/>
  <c r="H986" i="7"/>
  <c r="I985" i="7"/>
  <c r="G984" i="7"/>
  <c r="H983" i="7"/>
  <c r="G983" i="7" s="1"/>
  <c r="G982" i="7"/>
  <c r="H981" i="7"/>
  <c r="G981" i="7" s="1"/>
  <c r="G979" i="7"/>
  <c r="I978" i="7"/>
  <c r="G978" i="7" s="1"/>
  <c r="G977" i="7"/>
  <c r="I976" i="7"/>
  <c r="H976" i="7"/>
  <c r="G976" i="7" s="1"/>
  <c r="I975" i="7"/>
  <c r="H975" i="7"/>
  <c r="G975" i="7" s="1"/>
  <c r="G974" i="7"/>
  <c r="I973" i="7"/>
  <c r="H973" i="7"/>
  <c r="G972" i="7"/>
  <c r="G971" i="7"/>
  <c r="I970" i="7"/>
  <c r="H970" i="7"/>
  <c r="G969" i="7"/>
  <c r="G968" i="7"/>
  <c r="I967" i="7"/>
  <c r="H967" i="7"/>
  <c r="G967" i="7" s="1"/>
  <c r="I966" i="7"/>
  <c r="H966" i="7"/>
  <c r="G966" i="7" s="1"/>
  <c r="I965" i="7"/>
  <c r="I964" i="7" s="1"/>
  <c r="G963" i="7"/>
  <c r="H962" i="7"/>
  <c r="G962" i="7" s="1"/>
  <c r="G961" i="7"/>
  <c r="H960" i="7"/>
  <c r="G960" i="7"/>
  <c r="I959" i="7"/>
  <c r="H959" i="7"/>
  <c r="G958" i="7"/>
  <c r="I957" i="7"/>
  <c r="H957" i="7"/>
  <c r="G957" i="7" s="1"/>
  <c r="G956" i="7"/>
  <c r="I955" i="7"/>
  <c r="I954" i="7" s="1"/>
  <c r="I953" i="7" s="1"/>
  <c r="H955" i="7"/>
  <c r="G955" i="7"/>
  <c r="G954" i="7" s="1"/>
  <c r="H954" i="7"/>
  <c r="G952" i="7"/>
  <c r="I951" i="7"/>
  <c r="G951" i="7" s="1"/>
  <c r="G950" i="7"/>
  <c r="I949" i="7"/>
  <c r="G949" i="7" s="1"/>
  <c r="G940" i="7"/>
  <c r="I939" i="7"/>
  <c r="G939" i="7" s="1"/>
  <c r="G935" i="7"/>
  <c r="H934" i="7"/>
  <c r="G934" i="7" s="1"/>
  <c r="G933" i="7"/>
  <c r="H932" i="7"/>
  <c r="G932" i="7" s="1"/>
  <c r="G931" i="7"/>
  <c r="H930" i="7"/>
  <c r="G930" i="7" s="1"/>
  <c r="G929" i="7"/>
  <c r="H928" i="7"/>
  <c r="G928" i="7" s="1"/>
  <c r="H927" i="7"/>
  <c r="G927" i="7" s="1"/>
  <c r="H925" i="7"/>
  <c r="G925" i="7" s="1"/>
  <c r="G924" i="7"/>
  <c r="I923" i="7"/>
  <c r="G923" i="7" s="1"/>
  <c r="G922" i="7"/>
  <c r="I921" i="7"/>
  <c r="G921" i="7" s="1"/>
  <c r="G920" i="7"/>
  <c r="G919" i="7"/>
  <c r="G917" i="7"/>
  <c r="H916" i="7"/>
  <c r="G916" i="7" s="1"/>
  <c r="G915" i="7"/>
  <c r="H914" i="7"/>
  <c r="G914" i="7" s="1"/>
  <c r="G913" i="7"/>
  <c r="G912" i="7"/>
  <c r="H911" i="7"/>
  <c r="G911" i="7" s="1"/>
  <c r="G909" i="7"/>
  <c r="I908" i="7"/>
  <c r="I904" i="7" s="1"/>
  <c r="H908" i="7"/>
  <c r="G907" i="7"/>
  <c r="G906" i="7"/>
  <c r="H905" i="7"/>
  <c r="G905" i="7" s="1"/>
  <c r="G903" i="7"/>
  <c r="H902" i="7"/>
  <c r="G902" i="7" s="1"/>
  <c r="G901" i="7"/>
  <c r="G900" i="7"/>
  <c r="H899" i="7"/>
  <c r="G893" i="7"/>
  <c r="G892" i="7"/>
  <c r="I891" i="7"/>
  <c r="H891" i="7"/>
  <c r="I890" i="7"/>
  <c r="G889" i="7"/>
  <c r="G888" i="7"/>
  <c r="G887" i="7"/>
  <c r="G886" i="7"/>
  <c r="G885" i="7"/>
  <c r="H884" i="7"/>
  <c r="G884" i="7" s="1"/>
  <c r="G883" i="7"/>
  <c r="H882" i="7"/>
  <c r="G882" i="7" s="1"/>
  <c r="G881" i="7"/>
  <c r="G880" i="7"/>
  <c r="H879" i="7"/>
  <c r="G879" i="7" s="1"/>
  <c r="G875" i="7"/>
  <c r="H874" i="7"/>
  <c r="G874" i="7" s="1"/>
  <c r="G872" i="7"/>
  <c r="H871" i="7"/>
  <c r="G871" i="7" s="1"/>
  <c r="G870" i="7"/>
  <c r="I869" i="7"/>
  <c r="H869" i="7"/>
  <c r="G868" i="7"/>
  <c r="H867" i="7"/>
  <c r="G864" i="7"/>
  <c r="I863" i="7"/>
  <c r="H863" i="7"/>
  <c r="G863" i="7" s="1"/>
  <c r="I862" i="7"/>
  <c r="G862" i="7" s="1"/>
  <c r="G861" i="7"/>
  <c r="H860" i="7"/>
  <c r="G859" i="7"/>
  <c r="G858" i="7"/>
  <c r="I857" i="7"/>
  <c r="H857" i="7"/>
  <c r="G857" i="7"/>
  <c r="G856" i="7"/>
  <c r="G855" i="7"/>
  <c r="I854" i="7"/>
  <c r="H854" i="7"/>
  <c r="G854" i="7" s="1"/>
  <c r="G852" i="7"/>
  <c r="I851" i="7"/>
  <c r="G851" i="7" s="1"/>
  <c r="G850" i="7"/>
  <c r="I849" i="7"/>
  <c r="G849" i="7" s="1"/>
  <c r="G846" i="7"/>
  <c r="H845" i="7"/>
  <c r="G845" i="7" s="1"/>
  <c r="G844" i="7"/>
  <c r="H843" i="7"/>
  <c r="G843" i="7" s="1"/>
  <c r="G841" i="7"/>
  <c r="H840" i="7"/>
  <c r="G840" i="7" s="1"/>
  <c r="G839" i="7"/>
  <c r="H838" i="7"/>
  <c r="G836" i="7"/>
  <c r="H835" i="7"/>
  <c r="G835" i="7" s="1"/>
  <c r="G834" i="7"/>
  <c r="H833" i="7"/>
  <c r="G833" i="7" s="1"/>
  <c r="G830" i="7"/>
  <c r="G829" i="7" s="1"/>
  <c r="G828" i="7" s="1"/>
  <c r="I829" i="7"/>
  <c r="H829" i="7"/>
  <c r="H828" i="7" s="1"/>
  <c r="I828" i="7"/>
  <c r="G827" i="7"/>
  <c r="I826" i="7"/>
  <c r="G826" i="7" s="1"/>
  <c r="G825" i="7"/>
  <c r="I824" i="7"/>
  <c r="G824" i="7" s="1"/>
  <c r="G822" i="7"/>
  <c r="I821" i="7"/>
  <c r="G821" i="7" s="1"/>
  <c r="G820" i="7"/>
  <c r="I819" i="7"/>
  <c r="G819" i="7" s="1"/>
  <c r="G816" i="7"/>
  <c r="I815" i="7"/>
  <c r="G815" i="7" s="1"/>
  <c r="G814" i="7"/>
  <c r="I813" i="7"/>
  <c r="H813" i="7"/>
  <c r="I812" i="7"/>
  <c r="H812" i="7"/>
  <c r="H801" i="7" s="1"/>
  <c r="I810" i="7"/>
  <c r="G810" i="7" s="1"/>
  <c r="G809" i="7"/>
  <c r="I808" i="7"/>
  <c r="G806" i="7"/>
  <c r="I805" i="7"/>
  <c r="G805" i="7" s="1"/>
  <c r="G804" i="7"/>
  <c r="I803" i="7"/>
  <c r="G803" i="7" s="1"/>
  <c r="G800" i="7"/>
  <c r="I799" i="7"/>
  <c r="H799" i="7"/>
  <c r="G799" i="7" s="1"/>
  <c r="G798" i="7"/>
  <c r="I797" i="7"/>
  <c r="H797" i="7"/>
  <c r="I796" i="7"/>
  <c r="I795" i="7" s="1"/>
  <c r="G794" i="7"/>
  <c r="I793" i="7"/>
  <c r="H793" i="7"/>
  <c r="G793" i="7" s="1"/>
  <c r="G792" i="7"/>
  <c r="I791" i="7"/>
  <c r="I790" i="7" s="1"/>
  <c r="H791" i="7"/>
  <c r="G791" i="7" s="1"/>
  <c r="H790" i="7"/>
  <c r="G789" i="7"/>
  <c r="G788" i="7"/>
  <c r="I787" i="7"/>
  <c r="I786" i="7" s="1"/>
  <c r="H787" i="7"/>
  <c r="G787" i="7" s="1"/>
  <c r="G785" i="7"/>
  <c r="G784" i="7"/>
  <c r="I783" i="7"/>
  <c r="H783" i="7"/>
  <c r="G783" i="7" s="1"/>
  <c r="I782" i="7"/>
  <c r="H782" i="7"/>
  <c r="G782" i="7" s="1"/>
  <c r="G781" i="7"/>
  <c r="H780" i="7"/>
  <c r="G780" i="7" s="1"/>
  <c r="G779" i="7"/>
  <c r="G778" i="7"/>
  <c r="G777" i="7"/>
  <c r="I776" i="7"/>
  <c r="H776" i="7"/>
  <c r="G775" i="7"/>
  <c r="G774" i="7"/>
  <c r="I773" i="7"/>
  <c r="H773" i="7"/>
  <c r="G773" i="7"/>
  <c r="G770" i="7"/>
  <c r="I769" i="7"/>
  <c r="H769" i="7"/>
  <c r="G768" i="7"/>
  <c r="G767" i="7"/>
  <c r="G766" i="7"/>
  <c r="I765" i="7"/>
  <c r="I764" i="7" s="1"/>
  <c r="H765" i="7"/>
  <c r="G765" i="7" s="1"/>
  <c r="G763" i="7"/>
  <c r="H762" i="7"/>
  <c r="G762" i="7" s="1"/>
  <c r="I761" i="7"/>
  <c r="H761" i="7"/>
  <c r="G760" i="7"/>
  <c r="H759" i="7"/>
  <c r="G759" i="7" s="1"/>
  <c r="G758" i="7" s="1"/>
  <c r="I758" i="7"/>
  <c r="H758" i="7"/>
  <c r="I757" i="7"/>
  <c r="G756" i="7"/>
  <c r="I755" i="7"/>
  <c r="G755" i="7" s="1"/>
  <c r="G754" i="7" s="1"/>
  <c r="I754" i="7"/>
  <c r="H754" i="7"/>
  <c r="G753" i="7"/>
  <c r="I752" i="7"/>
  <c r="H752" i="7"/>
  <c r="G752" i="7" s="1"/>
  <c r="G751" i="7"/>
  <c r="I750" i="7"/>
  <c r="I749" i="7" s="1"/>
  <c r="H750" i="7"/>
  <c r="H749" i="7"/>
  <c r="H748" i="7"/>
  <c r="G747" i="7"/>
  <c r="I746" i="7"/>
  <c r="H746" i="7"/>
  <c r="G745" i="7"/>
  <c r="G744" i="7"/>
  <c r="I743" i="7"/>
  <c r="H743" i="7"/>
  <c r="G742" i="7"/>
  <c r="G741" i="7"/>
  <c r="I740" i="7"/>
  <c r="H740" i="7"/>
  <c r="I739" i="7"/>
  <c r="G737" i="7"/>
  <c r="G736" i="7" s="1"/>
  <c r="G735" i="7" s="1"/>
  <c r="I736" i="7"/>
  <c r="H736" i="7"/>
  <c r="H735" i="7" s="1"/>
  <c r="I735" i="7"/>
  <c r="G732" i="7"/>
  <c r="I731" i="7"/>
  <c r="H731" i="7"/>
  <c r="G731" i="7" s="1"/>
  <c r="G730" i="7"/>
  <c r="I729" i="7"/>
  <c r="H729" i="7"/>
  <c r="I728" i="7"/>
  <c r="G727" i="7"/>
  <c r="I726" i="7"/>
  <c r="G726" i="7" s="1"/>
  <c r="G725" i="7"/>
  <c r="I724" i="7"/>
  <c r="G724" i="7" s="1"/>
  <c r="H723" i="7"/>
  <c r="G721" i="7"/>
  <c r="G720" i="7"/>
  <c r="I719" i="7"/>
  <c r="H719" i="7"/>
  <c r="G719" i="7" s="1"/>
  <c r="I717" i="7"/>
  <c r="G716" i="7"/>
  <c r="I715" i="7"/>
  <c r="G715" i="7" s="1"/>
  <c r="G714" i="7"/>
  <c r="I713" i="7"/>
  <c r="G713" i="7"/>
  <c r="I712" i="7"/>
  <c r="G712" i="7"/>
  <c r="I711" i="7"/>
  <c r="G711" i="7"/>
  <c r="G709" i="7"/>
  <c r="I708" i="7"/>
  <c r="I705" i="7" s="1"/>
  <c r="I704" i="7" s="1"/>
  <c r="I703" i="7" s="1"/>
  <c r="H708" i="7"/>
  <c r="G707" i="7"/>
  <c r="I706" i="7"/>
  <c r="H706" i="7"/>
  <c r="H705" i="7" s="1"/>
  <c r="G701" i="7"/>
  <c r="I700" i="7"/>
  <c r="G700" i="7" s="1"/>
  <c r="G697" i="7"/>
  <c r="H696" i="7"/>
  <c r="G696" i="7" s="1"/>
  <c r="G694" i="7"/>
  <c r="I693" i="7"/>
  <c r="H693" i="7"/>
  <c r="I692" i="7"/>
  <c r="G692" i="7" s="1"/>
  <c r="G691" i="7"/>
  <c r="I690" i="7"/>
  <c r="G690" i="7"/>
  <c r="I689" i="7"/>
  <c r="G689" i="7"/>
  <c r="G688" i="7"/>
  <c r="I687" i="7"/>
  <c r="G685" i="7"/>
  <c r="I684" i="7"/>
  <c r="H681" i="7"/>
  <c r="G678" i="7"/>
  <c r="H677" i="7"/>
  <c r="G677" i="7" s="1"/>
  <c r="G676" i="7"/>
  <c r="I675" i="7"/>
  <c r="H675" i="7"/>
  <c r="G674" i="7"/>
  <c r="I673" i="7"/>
  <c r="H673" i="7"/>
  <c r="I672" i="7"/>
  <c r="I671" i="7" s="1"/>
  <c r="G670" i="7"/>
  <c r="I669" i="7"/>
  <c r="H669" i="7"/>
  <c r="I668" i="7"/>
  <c r="H668" i="7"/>
  <c r="I667" i="7"/>
  <c r="H667" i="7"/>
  <c r="G666" i="7"/>
  <c r="H665" i="7"/>
  <c r="G665" i="7" s="1"/>
  <c r="G663" i="7"/>
  <c r="I662" i="7"/>
  <c r="G662" i="7" s="1"/>
  <c r="I661" i="7"/>
  <c r="H661" i="7"/>
  <c r="G660" i="7"/>
  <c r="I659" i="7"/>
  <c r="I658" i="7" s="1"/>
  <c r="H659" i="7"/>
  <c r="G659" i="7" s="1"/>
  <c r="G657" i="7"/>
  <c r="I656" i="7"/>
  <c r="H656" i="7"/>
  <c r="I655" i="7"/>
  <c r="H655" i="7"/>
  <c r="G654" i="7"/>
  <c r="I653" i="7"/>
  <c r="G653" i="7" s="1"/>
  <c r="G652" i="7" s="1"/>
  <c r="I652" i="7"/>
  <c r="H652" i="7"/>
  <c r="G651" i="7"/>
  <c r="I650" i="7"/>
  <c r="G650" i="7" s="1"/>
  <c r="H648" i="7"/>
  <c r="G645" i="7"/>
  <c r="H644" i="7"/>
  <c r="G644" i="7" s="1"/>
  <c r="G642" i="7"/>
  <c r="I641" i="7"/>
  <c r="I640" i="7" s="1"/>
  <c r="I639" i="7" s="1"/>
  <c r="H641" i="7"/>
  <c r="H640" i="7" s="1"/>
  <c r="G641" i="7"/>
  <c r="G640" i="7" s="1"/>
  <c r="G638" i="7"/>
  <c r="I637" i="7"/>
  <c r="I636" i="7" s="1"/>
  <c r="H637" i="7"/>
  <c r="H636" i="7" s="1"/>
  <c r="G637" i="7"/>
  <c r="G636" i="7" s="1"/>
  <c r="G634" i="7"/>
  <c r="H633" i="7"/>
  <c r="G631" i="7"/>
  <c r="H630" i="7"/>
  <c r="G626" i="7"/>
  <c r="I625" i="7"/>
  <c r="H625" i="7"/>
  <c r="G625" i="7" s="1"/>
  <c r="G624" i="7" s="1"/>
  <c r="I624" i="7"/>
  <c r="H624" i="7"/>
  <c r="G623" i="7"/>
  <c r="G622" i="7" s="1"/>
  <c r="G621" i="7" s="1"/>
  <c r="H622" i="7"/>
  <c r="H621" i="7" s="1"/>
  <c r="H620" i="7" s="1"/>
  <c r="I621" i="7"/>
  <c r="I620" i="7"/>
  <c r="G619" i="7"/>
  <c r="I618" i="7"/>
  <c r="I615" i="7" s="1"/>
  <c r="H618" i="7"/>
  <c r="G617" i="7"/>
  <c r="I616" i="7"/>
  <c r="H616" i="7"/>
  <c r="G616" i="7" s="1"/>
  <c r="G614" i="7"/>
  <c r="H613" i="7"/>
  <c r="G611" i="7"/>
  <c r="I610" i="7"/>
  <c r="H610" i="7"/>
  <c r="G609" i="7"/>
  <c r="G608" i="7"/>
  <c r="I607" i="7"/>
  <c r="H607" i="7"/>
  <c r="G606" i="7"/>
  <c r="G605" i="7"/>
  <c r="I604" i="7"/>
  <c r="H604" i="7"/>
  <c r="I603" i="7"/>
  <c r="I602" i="7" s="1"/>
  <c r="I601" i="7" s="1"/>
  <c r="G599" i="7"/>
  <c r="H598" i="7"/>
  <c r="G598" i="7" s="1"/>
  <c r="I596" i="7"/>
  <c r="G595" i="7"/>
  <c r="G594" i="7"/>
  <c r="H593" i="7"/>
  <c r="G593" i="7" s="1"/>
  <c r="I591" i="7"/>
  <c r="G586" i="7"/>
  <c r="I585" i="7"/>
  <c r="H585" i="7"/>
  <c r="G584" i="7"/>
  <c r="G583" i="7"/>
  <c r="I582" i="7"/>
  <c r="H582" i="7"/>
  <c r="G581" i="7"/>
  <c r="G580" i="7"/>
  <c r="I579" i="7"/>
  <c r="H579" i="7"/>
  <c r="I578" i="7"/>
  <c r="H578" i="7"/>
  <c r="I577" i="7"/>
  <c r="I576" i="7" s="1"/>
  <c r="I575" i="7" s="1"/>
  <c r="H577" i="7"/>
  <c r="H576" i="7" s="1"/>
  <c r="G574" i="7"/>
  <c r="H573" i="7"/>
  <c r="G573" i="7" s="1"/>
  <c r="H572" i="7"/>
  <c r="G572" i="7" s="1"/>
  <c r="G570" i="7"/>
  <c r="I569" i="7"/>
  <c r="H569" i="7"/>
  <c r="G569" i="7" s="1"/>
  <c r="G568" i="7"/>
  <c r="G567" i="7"/>
  <c r="I566" i="7"/>
  <c r="H566" i="7"/>
  <c r="G566" i="7" s="1"/>
  <c r="G562" i="7"/>
  <c r="I561" i="7"/>
  <c r="I560" i="7" s="1"/>
  <c r="H560" i="7"/>
  <c r="G561" i="7"/>
  <c r="G560" i="7" s="1"/>
  <c r="G559" i="7"/>
  <c r="I558" i="7"/>
  <c r="H558" i="7"/>
  <c r="I557" i="7"/>
  <c r="H557" i="7"/>
  <c r="G554" i="7"/>
  <c r="G553" i="7"/>
  <c r="I552" i="7"/>
  <c r="G552" i="7" s="1"/>
  <c r="G551" i="7"/>
  <c r="G550" i="7"/>
  <c r="I549" i="7"/>
  <c r="G549" i="7" s="1"/>
  <c r="G546" i="7"/>
  <c r="I545" i="7"/>
  <c r="G545" i="7" s="1"/>
  <c r="G544" i="7"/>
  <c r="I543" i="7"/>
  <c r="G543" i="7" s="1"/>
  <c r="G539" i="7"/>
  <c r="I538" i="7"/>
  <c r="G538" i="7" s="1"/>
  <c r="I537" i="7"/>
  <c r="G537" i="7" s="1"/>
  <c r="G536" i="7"/>
  <c r="I535" i="7"/>
  <c r="G535" i="7" s="1"/>
  <c r="G532" i="7"/>
  <c r="H531" i="7"/>
  <c r="G531" i="7" s="1"/>
  <c r="G529" i="7"/>
  <c r="I528" i="7"/>
  <c r="G526" i="7"/>
  <c r="I525" i="7"/>
  <c r="G525" i="7" s="1"/>
  <c r="G522" i="7"/>
  <c r="H521" i="7"/>
  <c r="G521" i="7" s="1"/>
  <c r="G518" i="7"/>
  <c r="G517" i="7" s="1"/>
  <c r="G516" i="7" s="1"/>
  <c r="I517" i="7"/>
  <c r="I516" i="7" s="1"/>
  <c r="H517" i="7"/>
  <c r="H516" i="7" s="1"/>
  <c r="G515" i="7"/>
  <c r="G514" i="7" s="1"/>
  <c r="I514" i="7"/>
  <c r="H514" i="7"/>
  <c r="H513" i="7" s="1"/>
  <c r="I513" i="7"/>
  <c r="G513" i="7"/>
  <c r="G512" i="7"/>
  <c r="G511" i="7"/>
  <c r="I510" i="7"/>
  <c r="G510" i="7" s="1"/>
  <c r="G509" i="7"/>
  <c r="G508" i="7"/>
  <c r="I507" i="7"/>
  <c r="G504" i="7"/>
  <c r="G503" i="7" s="1"/>
  <c r="G502" i="7" s="1"/>
  <c r="I503" i="7"/>
  <c r="H503" i="7"/>
  <c r="I502" i="7"/>
  <c r="G501" i="7"/>
  <c r="G500" i="7" s="1"/>
  <c r="I500" i="7"/>
  <c r="H500" i="7"/>
  <c r="H499" i="7" s="1"/>
  <c r="I499" i="7"/>
  <c r="I498" i="7" s="1"/>
  <c r="G498" i="7" s="1"/>
  <c r="G499" i="7"/>
  <c r="G497" i="7"/>
  <c r="G496" i="7"/>
  <c r="I495" i="7"/>
  <c r="I494" i="7" s="1"/>
  <c r="I493" i="7" s="1"/>
  <c r="H495" i="7"/>
  <c r="G495" i="7"/>
  <c r="G494" i="7" s="1"/>
  <c r="G493" i="7" s="1"/>
  <c r="H494" i="7"/>
  <c r="H493" i="7"/>
  <c r="G492" i="7"/>
  <c r="H491" i="7"/>
  <c r="G489" i="7"/>
  <c r="H488" i="7"/>
  <c r="G488" i="7" s="1"/>
  <c r="G486" i="7"/>
  <c r="G485" i="7" s="1"/>
  <c r="G484" i="7" s="1"/>
  <c r="I485" i="7"/>
  <c r="I484" i="7" s="1"/>
  <c r="I483" i="7" s="1"/>
  <c r="H485" i="7"/>
  <c r="H484" i="7" s="1"/>
  <c r="G482" i="7"/>
  <c r="I481" i="7"/>
  <c r="H481" i="7"/>
  <c r="G480" i="7"/>
  <c r="G479" i="7"/>
  <c r="I478" i="7"/>
  <c r="H478" i="7"/>
  <c r="H475" i="7" s="1"/>
  <c r="G477" i="7"/>
  <c r="I476" i="7"/>
  <c r="I475" i="7" s="1"/>
  <c r="H476" i="7"/>
  <c r="G476" i="7"/>
  <c r="G472" i="7"/>
  <c r="H471" i="7"/>
  <c r="G471" i="7" s="1"/>
  <c r="G470" i="7"/>
  <c r="H469" i="7"/>
  <c r="G469" i="7" s="1"/>
  <c r="G468" i="7"/>
  <c r="G467" i="7" s="1"/>
  <c r="I467" i="7"/>
  <c r="H467" i="7"/>
  <c r="H466" i="7" s="1"/>
  <c r="I466" i="7"/>
  <c r="G465" i="7"/>
  <c r="H464" i="7"/>
  <c r="G464" i="7"/>
  <c r="G463" i="7" s="1"/>
  <c r="I463" i="7"/>
  <c r="H463" i="7"/>
  <c r="H462" i="7" s="1"/>
  <c r="G461" i="7"/>
  <c r="I460" i="7"/>
  <c r="H460" i="7"/>
  <c r="I459" i="7"/>
  <c r="H459" i="7"/>
  <c r="G458" i="7"/>
  <c r="G457" i="7" s="1"/>
  <c r="I457" i="7"/>
  <c r="H457" i="7"/>
  <c r="H456" i="7" s="1"/>
  <c r="I456" i="7"/>
  <c r="G456" i="7"/>
  <c r="G455" i="7"/>
  <c r="I454" i="7"/>
  <c r="I453" i="7" s="1"/>
  <c r="H454" i="7"/>
  <c r="G454" i="7"/>
  <c r="H453" i="7"/>
  <c r="G453" i="7"/>
  <c r="G452" i="7"/>
  <c r="I451" i="7"/>
  <c r="I448" i="7" s="1"/>
  <c r="I447" i="7" s="1"/>
  <c r="H451" i="7"/>
  <c r="G450" i="7"/>
  <c r="I449" i="7"/>
  <c r="H449" i="7"/>
  <c r="G449" i="7" s="1"/>
  <c r="H448" i="7"/>
  <c r="H447" i="7"/>
  <c r="G446" i="7"/>
  <c r="I445" i="7"/>
  <c r="H445" i="7"/>
  <c r="G444" i="7"/>
  <c r="G443" i="7"/>
  <c r="I442" i="7"/>
  <c r="I441" i="7" s="1"/>
  <c r="H442" i="7"/>
  <c r="G442" i="7"/>
  <c r="H441" i="7"/>
  <c r="G440" i="7"/>
  <c r="I439" i="7"/>
  <c r="H439" i="7"/>
  <c r="G439" i="7" s="1"/>
  <c r="G438" i="7"/>
  <c r="G437" i="7"/>
  <c r="I436" i="7"/>
  <c r="H436" i="7"/>
  <c r="H435" i="7" s="1"/>
  <c r="I435" i="7"/>
  <c r="G434" i="7"/>
  <c r="I433" i="7"/>
  <c r="H433" i="7"/>
  <c r="G433" i="7" s="1"/>
  <c r="G432" i="7"/>
  <c r="G431" i="7"/>
  <c r="I430" i="7"/>
  <c r="H430" i="7"/>
  <c r="G430" i="7"/>
  <c r="G429" i="7"/>
  <c r="G428" i="7"/>
  <c r="I427" i="7"/>
  <c r="H427" i="7"/>
  <c r="G427" i="7"/>
  <c r="I426" i="7"/>
  <c r="H426" i="7"/>
  <c r="G426" i="7"/>
  <c r="G425" i="7"/>
  <c r="I424" i="7"/>
  <c r="H424" i="7"/>
  <c r="G424" i="7" s="1"/>
  <c r="I423" i="7"/>
  <c r="G423" i="7"/>
  <c r="G422" i="7"/>
  <c r="I421" i="7"/>
  <c r="I420" i="7" s="1"/>
  <c r="H421" i="7"/>
  <c r="G421" i="7"/>
  <c r="G416" i="7"/>
  <c r="H415" i="7"/>
  <c r="G415" i="7" s="1"/>
  <c r="G414" i="7"/>
  <c r="H413" i="7"/>
  <c r="G413" i="7" s="1"/>
  <c r="G411" i="7"/>
  <c r="I410" i="7"/>
  <c r="G410" i="7" s="1"/>
  <c r="G407" i="7"/>
  <c r="H406" i="7"/>
  <c r="G406" i="7" s="1"/>
  <c r="H405" i="7"/>
  <c r="G405" i="7" s="1"/>
  <c r="G404" i="7"/>
  <c r="H403" i="7"/>
  <c r="G403" i="7" s="1"/>
  <c r="I401" i="7"/>
  <c r="G400" i="7"/>
  <c r="I399" i="7"/>
  <c r="H399" i="7"/>
  <c r="I398" i="7"/>
  <c r="G398" i="7" s="1"/>
  <c r="G397" i="7"/>
  <c r="G396" i="7"/>
  <c r="I395" i="7"/>
  <c r="G395" i="7"/>
  <c r="I394" i="7"/>
  <c r="H394" i="7"/>
  <c r="G393" i="7"/>
  <c r="H392" i="7"/>
  <c r="G392" i="7" s="1"/>
  <c r="G391" i="7"/>
  <c r="G390" i="7"/>
  <c r="H389" i="7"/>
  <c r="G389" i="7" s="1"/>
  <c r="I388" i="7"/>
  <c r="H388" i="7"/>
  <c r="G388" i="7" s="1"/>
  <c r="G387" i="7"/>
  <c r="H386" i="7"/>
  <c r="G386" i="7" s="1"/>
  <c r="G385" i="7"/>
  <c r="I384" i="7"/>
  <c r="I383" i="7" s="1"/>
  <c r="I382" i="7" s="1"/>
  <c r="H384" i="7"/>
  <c r="G384" i="7"/>
  <c r="G381" i="7"/>
  <c r="H380" i="7"/>
  <c r="G380" i="7"/>
  <c r="H379" i="7"/>
  <c r="G379" i="7"/>
  <c r="G378" i="7"/>
  <c r="H377" i="7"/>
  <c r="G377" i="7" s="1"/>
  <c r="G376" i="7" s="1"/>
  <c r="G375" i="7"/>
  <c r="H374" i="7"/>
  <c r="G374" i="7"/>
  <c r="G373" i="7" s="1"/>
  <c r="I373" i="7"/>
  <c r="H373" i="7"/>
  <c r="G371" i="7"/>
  <c r="I370" i="7"/>
  <c r="I369" i="7" s="1"/>
  <c r="H370" i="7"/>
  <c r="G370" i="7"/>
  <c r="G369" i="7" s="1"/>
  <c r="H369" i="7"/>
  <c r="G368" i="7"/>
  <c r="I367" i="7"/>
  <c r="I366" i="7" s="1"/>
  <c r="H367" i="7"/>
  <c r="G367" i="7" s="1"/>
  <c r="G366" i="7" s="1"/>
  <c r="H366" i="7"/>
  <c r="H365" i="7" s="1"/>
  <c r="G364" i="7"/>
  <c r="I363" i="7"/>
  <c r="I362" i="7" s="1"/>
  <c r="H363" i="7"/>
  <c r="G363" i="7"/>
  <c r="G362" i="7" s="1"/>
  <c r="H361" i="7"/>
  <c r="G360" i="7"/>
  <c r="G359" i="7" s="1"/>
  <c r="G358" i="7" s="1"/>
  <c r="I359" i="7"/>
  <c r="I358" i="7" s="1"/>
  <c r="H359" i="7"/>
  <c r="H358" i="7"/>
  <c r="G355" i="7"/>
  <c r="H354" i="7"/>
  <c r="G354" i="7" s="1"/>
  <c r="G353" i="7" s="1"/>
  <c r="I353" i="7"/>
  <c r="G352" i="7"/>
  <c r="G351" i="7" s="1"/>
  <c r="I351" i="7"/>
  <c r="H351" i="7"/>
  <c r="G350" i="7"/>
  <c r="G349" i="7"/>
  <c r="G348" i="7" s="1"/>
  <c r="I348" i="7"/>
  <c r="H348" i="7"/>
  <c r="H347" i="7" s="1"/>
  <c r="I347" i="7"/>
  <c r="I346" i="7"/>
  <c r="G345" i="7"/>
  <c r="H344" i="7"/>
  <c r="G344" i="7" s="1"/>
  <c r="G343" i="7"/>
  <c r="H342" i="7"/>
  <c r="G342" i="7" s="1"/>
  <c r="G340" i="7"/>
  <c r="I339" i="7"/>
  <c r="G339" i="7" s="1"/>
  <c r="G336" i="7"/>
  <c r="H335" i="7"/>
  <c r="G335" i="7" s="1"/>
  <c r="G332" i="7" s="1"/>
  <c r="G334" i="7"/>
  <c r="H333" i="7"/>
  <c r="G333" i="7"/>
  <c r="G331" i="7"/>
  <c r="H330" i="7"/>
  <c r="G330" i="7" s="1"/>
  <c r="H329" i="7"/>
  <c r="G329" i="7" s="1"/>
  <c r="I328" i="7"/>
  <c r="G327" i="7"/>
  <c r="G326" i="7" s="1"/>
  <c r="I326" i="7"/>
  <c r="H326" i="7"/>
  <c r="G325" i="7"/>
  <c r="G324" i="7" s="1"/>
  <c r="I324" i="7"/>
  <c r="I323" i="7" s="1"/>
  <c r="I322" i="7" s="1"/>
  <c r="H324" i="7"/>
  <c r="H323" i="7"/>
  <c r="H322" i="7" s="1"/>
  <c r="G321" i="7"/>
  <c r="I320" i="7"/>
  <c r="I319" i="7" s="1"/>
  <c r="H320" i="7"/>
  <c r="G320" i="7"/>
  <c r="G319" i="7" s="1"/>
  <c r="H319" i="7"/>
  <c r="G318" i="7"/>
  <c r="H317" i="7"/>
  <c r="G317" i="7" s="1"/>
  <c r="G316" i="7"/>
  <c r="I315" i="7"/>
  <c r="H315" i="7"/>
  <c r="G313" i="7"/>
  <c r="G312" i="7" s="1"/>
  <c r="G311" i="7" s="1"/>
  <c r="H312" i="7"/>
  <c r="H311" i="7" s="1"/>
  <c r="G310" i="7"/>
  <c r="H309" i="7"/>
  <c r="G309" i="7"/>
  <c r="H308" i="7"/>
  <c r="G308" i="7"/>
  <c r="I307" i="7"/>
  <c r="G306" i="7"/>
  <c r="G305" i="7" s="1"/>
  <c r="I304" i="7"/>
  <c r="G304" i="7" s="1"/>
  <c r="G303" i="7"/>
  <c r="I302" i="7"/>
  <c r="H302" i="7"/>
  <c r="I301" i="7"/>
  <c r="G298" i="7"/>
  <c r="H297" i="7"/>
  <c r="G297" i="7" s="1"/>
  <c r="G296" i="7"/>
  <c r="I295" i="7"/>
  <c r="H295" i="7"/>
  <c r="G295" i="7"/>
  <c r="G294" i="7"/>
  <c r="H293" i="7"/>
  <c r="G293" i="7" s="1"/>
  <c r="G291" i="7"/>
  <c r="H290" i="7"/>
  <c r="G290" i="7" s="1"/>
  <c r="G289" i="7" s="1"/>
  <c r="I289" i="7"/>
  <c r="H289" i="7"/>
  <c r="G288" i="7"/>
  <c r="G287" i="7"/>
  <c r="H286" i="7"/>
  <c r="G286" i="7"/>
  <c r="G285" i="7" s="1"/>
  <c r="I285" i="7"/>
  <c r="H285" i="7"/>
  <c r="G284" i="7"/>
  <c r="H283" i="7"/>
  <c r="G283" i="7" s="1"/>
  <c r="G282" i="7"/>
  <c r="H281" i="7"/>
  <c r="G281" i="7" s="1"/>
  <c r="I280" i="7"/>
  <c r="H280" i="7"/>
  <c r="G280" i="7" s="1"/>
  <c r="I279" i="7"/>
  <c r="G278" i="7"/>
  <c r="I277" i="7"/>
  <c r="G277" i="7" s="1"/>
  <c r="G276" i="7"/>
  <c r="I275" i="7"/>
  <c r="G275" i="7" s="1"/>
  <c r="G274" i="7"/>
  <c r="I273" i="7"/>
  <c r="G273" i="7" s="1"/>
  <c r="G271" i="7"/>
  <c r="G270" i="7"/>
  <c r="I269" i="7"/>
  <c r="H269" i="7"/>
  <c r="G269" i="7" s="1"/>
  <c r="I268" i="7"/>
  <c r="G268" i="7" s="1"/>
  <c r="G267" i="7"/>
  <c r="I266" i="7"/>
  <c r="G266" i="7"/>
  <c r="G265" i="7"/>
  <c r="I264" i="7"/>
  <c r="G264" i="7" s="1"/>
  <c r="G262" i="7"/>
  <c r="G261" i="7" s="1"/>
  <c r="I261" i="7"/>
  <c r="H261" i="7"/>
  <c r="G260" i="7"/>
  <c r="G259" i="7" s="1"/>
  <c r="I259" i="7"/>
  <c r="H259" i="7"/>
  <c r="G258" i="7"/>
  <c r="G257" i="7"/>
  <c r="G256" i="7" s="1"/>
  <c r="I256" i="7"/>
  <c r="H256" i="7"/>
  <c r="H255" i="7"/>
  <c r="G255" i="7" s="1"/>
  <c r="G254" i="7"/>
  <c r="I253" i="7"/>
  <c r="G253" i="7" s="1"/>
  <c r="G251" i="7"/>
  <c r="G250" i="7"/>
  <c r="I249" i="7"/>
  <c r="G249" i="7" s="1"/>
  <c r="G248" i="7"/>
  <c r="G247" i="7"/>
  <c r="I246" i="7"/>
  <c r="G246" i="7" s="1"/>
  <c r="G243" i="7"/>
  <c r="H242" i="7"/>
  <c r="G242" i="7" s="1"/>
  <c r="G241" i="7"/>
  <c r="G240" i="7"/>
  <c r="I239" i="7"/>
  <c r="H239" i="7"/>
  <c r="G239" i="7" s="1"/>
  <c r="I238" i="7"/>
  <c r="H238" i="7"/>
  <c r="G237" i="7"/>
  <c r="I236" i="7"/>
  <c r="H236" i="7"/>
  <c r="G236" i="7"/>
  <c r="G235" i="7"/>
  <c r="G234" i="7"/>
  <c r="G233" i="7" s="1"/>
  <c r="G232" i="7" s="1"/>
  <c r="I233" i="7"/>
  <c r="H233" i="7"/>
  <c r="H232" i="7" s="1"/>
  <c r="I232" i="7"/>
  <c r="G231" i="7"/>
  <c r="H230" i="7"/>
  <c r="G230" i="7" s="1"/>
  <c r="I228" i="7"/>
  <c r="G227" i="7"/>
  <c r="H226" i="7"/>
  <c r="G226" i="7" s="1"/>
  <c r="G225" i="7" s="1"/>
  <c r="G224" i="7"/>
  <c r="G223" i="7" s="1"/>
  <c r="G222" i="7" s="1"/>
  <c r="I223" i="7"/>
  <c r="H223" i="7"/>
  <c r="H222" i="7" s="1"/>
  <c r="G221" i="7"/>
  <c r="H220" i="7"/>
  <c r="G220" i="7"/>
  <c r="G219" i="7"/>
  <c r="I218" i="7"/>
  <c r="I217" i="7" s="1"/>
  <c r="H218" i="7"/>
  <c r="G218" i="7"/>
  <c r="H217" i="7"/>
  <c r="I216" i="7"/>
  <c r="G215" i="7"/>
  <c r="I214" i="7"/>
  <c r="G214" i="7" s="1"/>
  <c r="G212" i="7"/>
  <c r="I211" i="7"/>
  <c r="H211" i="7"/>
  <c r="G211" i="7"/>
  <c r="G210" i="7"/>
  <c r="G209" i="7" s="1"/>
  <c r="I209" i="7"/>
  <c r="H209" i="7"/>
  <c r="H208" i="7" s="1"/>
  <c r="I208" i="7"/>
  <c r="G206" i="7"/>
  <c r="H205" i="7"/>
  <c r="G205" i="7" s="1"/>
  <c r="G203" i="7"/>
  <c r="I202" i="7"/>
  <c r="H202" i="7"/>
  <c r="G200" i="7"/>
  <c r="G199" i="7" s="1"/>
  <c r="G198" i="7" s="1"/>
  <c r="G197" i="7" s="1"/>
  <c r="I199" i="7"/>
  <c r="H199" i="7"/>
  <c r="I198" i="7"/>
  <c r="H198" i="7"/>
  <c r="I197" i="7"/>
  <c r="H197" i="7"/>
  <c r="G196" i="7"/>
  <c r="I195" i="7"/>
  <c r="G195" i="7" s="1"/>
  <c r="G192" i="7"/>
  <c r="I191" i="7"/>
  <c r="G191" i="7" s="1"/>
  <c r="G190" i="7"/>
  <c r="I189" i="7"/>
  <c r="G189" i="7" s="1"/>
  <c r="G188" i="7"/>
  <c r="I187" i="7"/>
  <c r="G187" i="7" s="1"/>
  <c r="G183" i="7"/>
  <c r="I182" i="7"/>
  <c r="I181" i="7" s="1"/>
  <c r="I177" i="7" s="1"/>
  <c r="H182" i="7"/>
  <c r="H181" i="7" s="1"/>
  <c r="H177" i="7" s="1"/>
  <c r="G180" i="7"/>
  <c r="G179" i="7" s="1"/>
  <c r="G178" i="7" s="1"/>
  <c r="I148" i="7"/>
  <c r="G147" i="7"/>
  <c r="H146" i="7"/>
  <c r="G146" i="7" s="1"/>
  <c r="G144" i="7"/>
  <c r="G143" i="7"/>
  <c r="I142" i="7"/>
  <c r="G142" i="7" s="1"/>
  <c r="G141" i="7"/>
  <c r="G140" i="7"/>
  <c r="I139" i="7"/>
  <c r="G139" i="7" s="1"/>
  <c r="H138" i="7"/>
  <c r="G137" i="7"/>
  <c r="I136" i="7"/>
  <c r="G136" i="7" s="1"/>
  <c r="G135" i="7"/>
  <c r="I134" i="7"/>
  <c r="G134" i="7" s="1"/>
  <c r="H133" i="7"/>
  <c r="G130" i="7"/>
  <c r="H129" i="7"/>
  <c r="G128" i="7"/>
  <c r="G122" i="7"/>
  <c r="G121" i="7" s="1"/>
  <c r="G120" i="7" s="1"/>
  <c r="I121" i="7"/>
  <c r="H121" i="7"/>
  <c r="H120" i="7" s="1"/>
  <c r="G117" i="7"/>
  <c r="G116" i="7" s="1"/>
  <c r="I114" i="7"/>
  <c r="H114" i="7"/>
  <c r="G113" i="7"/>
  <c r="G112" i="7"/>
  <c r="G111" i="7"/>
  <c r="H110" i="7"/>
  <c r="G110" i="7" s="1"/>
  <c r="I109" i="7"/>
  <c r="H109" i="7"/>
  <c r="G108" i="7"/>
  <c r="G107" i="7" s="1"/>
  <c r="G106" i="7" s="1"/>
  <c r="G105" i="7"/>
  <c r="G104" i="7"/>
  <c r="I103" i="7"/>
  <c r="G103" i="7" s="1"/>
  <c r="G102" i="7"/>
  <c r="G101" i="7"/>
  <c r="I100" i="7"/>
  <c r="G100" i="7" s="1"/>
  <c r="G98" i="7"/>
  <c r="I97" i="7"/>
  <c r="G97" i="7" s="1"/>
  <c r="I96" i="7"/>
  <c r="G96" i="7" s="1"/>
  <c r="G95" i="7"/>
  <c r="G94" i="7"/>
  <c r="I93" i="7"/>
  <c r="G93" i="7" s="1"/>
  <c r="H91" i="7"/>
  <c r="G90" i="7"/>
  <c r="I89" i="7"/>
  <c r="G89" i="7" s="1"/>
  <c r="H87" i="7"/>
  <c r="G83" i="7"/>
  <c r="H82" i="7"/>
  <c r="G82" i="7" s="1"/>
  <c r="I80" i="7"/>
  <c r="G79" i="7"/>
  <c r="I78" i="7"/>
  <c r="G78" i="7" s="1"/>
  <c r="G75" i="7"/>
  <c r="I74" i="7"/>
  <c r="H74" i="7"/>
  <c r="G73" i="7"/>
  <c r="G72" i="7"/>
  <c r="I71" i="7"/>
  <c r="H71" i="7"/>
  <c r="G70" i="7"/>
  <c r="G69" i="7"/>
  <c r="I68" i="7"/>
  <c r="H68" i="7"/>
  <c r="I67" i="7"/>
  <c r="I66" i="7" s="1"/>
  <c r="G65" i="7"/>
  <c r="I64" i="7"/>
  <c r="H64" i="7"/>
  <c r="I63" i="7"/>
  <c r="H63" i="7"/>
  <c r="I62" i="7"/>
  <c r="H62" i="7"/>
  <c r="G59" i="7"/>
  <c r="I58" i="7"/>
  <c r="H58" i="7"/>
  <c r="I57" i="7"/>
  <c r="G56" i="7"/>
  <c r="G55" i="7"/>
  <c r="I54" i="7"/>
  <c r="H54" i="7"/>
  <c r="G53" i="7"/>
  <c r="G52" i="7"/>
  <c r="I51" i="7"/>
  <c r="H51" i="7"/>
  <c r="I50" i="7"/>
  <c r="H50" i="7"/>
  <c r="I49" i="7"/>
  <c r="I48" i="7" s="1"/>
  <c r="G46" i="7"/>
  <c r="H45" i="7"/>
  <c r="G45" i="7" s="1"/>
  <c r="I42" i="7"/>
  <c r="G41" i="7"/>
  <c r="I40" i="7"/>
  <c r="H40" i="7"/>
  <c r="I39" i="7"/>
  <c r="H39" i="7"/>
  <c r="G38" i="7"/>
  <c r="I37" i="7"/>
  <c r="H37" i="7"/>
  <c r="G36" i="7"/>
  <c r="G35" i="7"/>
  <c r="I34" i="7"/>
  <c r="H34" i="7"/>
  <c r="G33" i="7"/>
  <c r="G32" i="7"/>
  <c r="I31" i="7"/>
  <c r="H31" i="7"/>
  <c r="I30" i="7"/>
  <c r="H30" i="7"/>
  <c r="I29" i="7"/>
  <c r="H29" i="7"/>
  <c r="G28" i="7"/>
  <c r="I27" i="7"/>
  <c r="H27" i="7"/>
  <c r="I26" i="7"/>
  <c r="H26" i="7"/>
  <c r="G25" i="7"/>
  <c r="I24" i="7"/>
  <c r="H24" i="7"/>
  <c r="I23" i="7"/>
  <c r="H23" i="7"/>
  <c r="G22" i="7"/>
  <c r="I21" i="7"/>
  <c r="H21" i="7"/>
  <c r="G20" i="7"/>
  <c r="G19" i="7"/>
  <c r="I18" i="7"/>
  <c r="H18" i="7"/>
  <c r="G17" i="7"/>
  <c r="G16" i="7"/>
  <c r="I15" i="7"/>
  <c r="H15" i="7"/>
  <c r="I14" i="7"/>
  <c r="I13" i="7" s="1"/>
  <c r="I12" i="7" s="1"/>
  <c r="I11" i="7" s="1"/>
  <c r="G39" i="7" l="1"/>
  <c r="G40" i="7"/>
  <c r="G58" i="7"/>
  <c r="G68" i="7"/>
  <c r="H81" i="7"/>
  <c r="G81" i="7" s="1"/>
  <c r="I92" i="7"/>
  <c r="G109" i="7"/>
  <c r="G71" i="7"/>
  <c r="G27" i="7"/>
  <c r="G26" i="7" s="1"/>
  <c r="G21" i="7"/>
  <c r="G478" i="7"/>
  <c r="G441" i="7"/>
  <c r="H204" i="7"/>
  <c r="G204" i="7" s="1"/>
  <c r="H229" i="7"/>
  <c r="G302" i="7"/>
  <c r="G301" i="7" s="1"/>
  <c r="H328" i="7"/>
  <c r="G328" i="7" s="1"/>
  <c r="H332" i="7"/>
  <c r="H383" i="7"/>
  <c r="G399" i="7"/>
  <c r="H520" i="7"/>
  <c r="G520" i="7" s="1"/>
  <c r="H571" i="7"/>
  <c r="G571" i="7" s="1"/>
  <c r="I699" i="7"/>
  <c r="G699" i="7" s="1"/>
  <c r="I723" i="7"/>
  <c r="G750" i="7"/>
  <c r="H832" i="7"/>
  <c r="G869" i="7"/>
  <c r="G999" i="7"/>
  <c r="G1002" i="7"/>
  <c r="H1014" i="7"/>
  <c r="G15" i="7"/>
  <c r="G23" i="7"/>
  <c r="G24" i="7"/>
  <c r="H44" i="7"/>
  <c r="G50" i="7"/>
  <c r="G129" i="7"/>
  <c r="G125" i="7" s="1"/>
  <c r="G124" i="7" s="1"/>
  <c r="H125" i="7"/>
  <c r="H124" i="7" s="1"/>
  <c r="H314" i="7"/>
  <c r="G436" i="7"/>
  <c r="G445" i="7"/>
  <c r="G451" i="7"/>
  <c r="I462" i="7"/>
  <c r="I556" i="7"/>
  <c r="I555" i="7" s="1"/>
  <c r="G769" i="7"/>
  <c r="H764" i="7"/>
  <c r="H757" i="7" s="1"/>
  <c r="G435" i="7"/>
  <c r="H419" i="7"/>
  <c r="I300" i="7"/>
  <c r="I138" i="7"/>
  <c r="G138" i="7" s="1"/>
  <c r="I365" i="7"/>
  <c r="G705" i="7"/>
  <c r="H704" i="7"/>
  <c r="H207" i="7"/>
  <c r="G208" i="7"/>
  <c r="I361" i="7"/>
  <c r="I357" i="7" s="1"/>
  <c r="G420" i="7"/>
  <c r="I419" i="7"/>
  <c r="I418" i="7" s="1"/>
  <c r="I417" i="7" s="1"/>
  <c r="G51" i="7"/>
  <c r="G54" i="7"/>
  <c r="I88" i="7"/>
  <c r="H225" i="7"/>
  <c r="H216" i="7" s="1"/>
  <c r="G383" i="7"/>
  <c r="H402" i="7"/>
  <c r="I409" i="7"/>
  <c r="H412" i="7"/>
  <c r="G491" i="7"/>
  <c r="H490" i="7"/>
  <c r="G490" i="7" s="1"/>
  <c r="G528" i="7"/>
  <c r="I527" i="7"/>
  <c r="G527" i="7" s="1"/>
  <c r="G613" i="7"/>
  <c r="H612" i="7"/>
  <c r="G612" i="7" s="1"/>
  <c r="H615" i="7"/>
  <c r="G633" i="7"/>
  <c r="H632" i="7"/>
  <c r="G632" i="7" s="1"/>
  <c r="H658" i="7"/>
  <c r="G687" i="7"/>
  <c r="I686" i="7"/>
  <c r="G686" i="7" s="1"/>
  <c r="I722" i="7"/>
  <c r="G729" i="7"/>
  <c r="H728" i="7"/>
  <c r="H722" i="7" s="1"/>
  <c r="G749" i="7"/>
  <c r="G808" i="7"/>
  <c r="I807" i="7"/>
  <c r="G807" i="7" s="1"/>
  <c r="G867" i="7"/>
  <c r="H866" i="7"/>
  <c r="G866" i="7" s="1"/>
  <c r="G74" i="7"/>
  <c r="I186" i="7"/>
  <c r="G186" i="7" s="1"/>
  <c r="I213" i="7"/>
  <c r="G213" i="7" s="1"/>
  <c r="I338" i="7"/>
  <c r="H376" i="7"/>
  <c r="H372" i="7" s="1"/>
  <c r="H357" i="7" s="1"/>
  <c r="G357" i="7" s="1"/>
  <c r="G507" i="7"/>
  <c r="I506" i="7"/>
  <c r="H505" i="7"/>
  <c r="G630" i="7"/>
  <c r="H629" i="7"/>
  <c r="G684" i="7"/>
  <c r="I683" i="7"/>
  <c r="I698" i="7"/>
  <c r="G698" i="7" s="1"/>
  <c r="G746" i="7"/>
  <c r="H739" i="7"/>
  <c r="G739" i="7" s="1"/>
  <c r="H786" i="7"/>
  <c r="G838" i="7"/>
  <c r="H837" i="7"/>
  <c r="G899" i="7"/>
  <c r="H898" i="7"/>
  <c r="G898" i="7" s="1"/>
  <c r="H980" i="7"/>
  <c r="G460" i="7"/>
  <c r="G459" i="7" s="1"/>
  <c r="G578" i="7"/>
  <c r="G577" i="7" s="1"/>
  <c r="G576" i="7" s="1"/>
  <c r="G579" i="7"/>
  <c r="G585" i="7"/>
  <c r="G604" i="7"/>
  <c r="G655" i="7"/>
  <c r="G661" i="7"/>
  <c r="G667" i="7"/>
  <c r="G668" i="7"/>
  <c r="G669" i="7"/>
  <c r="G673" i="7"/>
  <c r="G708" i="7"/>
  <c r="G740" i="7"/>
  <c r="G743" i="7"/>
  <c r="I748" i="7"/>
  <c r="G757" i="7"/>
  <c r="G764" i="7"/>
  <c r="G776" i="7"/>
  <c r="G813" i="7"/>
  <c r="G891" i="7"/>
  <c r="G995" i="7"/>
  <c r="H556" i="7"/>
  <c r="H555" i="7" s="1"/>
  <c r="G555" i="7" s="1"/>
  <c r="I635" i="7"/>
  <c r="I627" i="7" s="1"/>
  <c r="G323" i="7"/>
  <c r="G322" i="7" s="1"/>
  <c r="G558" i="7"/>
  <c r="G557" i="7" s="1"/>
  <c r="I245" i="7"/>
  <c r="G245" i="7" s="1"/>
  <c r="I474" i="7"/>
  <c r="I542" i="7"/>
  <c r="G542" i="7" s="1"/>
  <c r="I548" i="7"/>
  <c r="G610" i="7"/>
  <c r="G656" i="7"/>
  <c r="G908" i="7"/>
  <c r="I194" i="7"/>
  <c r="G315" i="7"/>
  <c r="G347" i="7"/>
  <c r="G481" i="7"/>
  <c r="G475" i="7" s="1"/>
  <c r="H487" i="7"/>
  <c r="G618" i="7"/>
  <c r="G658" i="7"/>
  <c r="I802" i="7"/>
  <c r="G802" i="7" s="1"/>
  <c r="I853" i="7"/>
  <c r="G970" i="7"/>
  <c r="G973" i="7"/>
  <c r="G1018" i="7"/>
  <c r="H14" i="7"/>
  <c r="H13" i="7" s="1"/>
  <c r="H12" i="7" s="1"/>
  <c r="G37" i="7"/>
  <c r="I77" i="7"/>
  <c r="I133" i="7"/>
  <c r="H145" i="7"/>
  <c r="I185" i="7"/>
  <c r="G185" i="7" s="1"/>
  <c r="G217" i="7"/>
  <c r="I252" i="7"/>
  <c r="G252" i="7" s="1"/>
  <c r="H307" i="7"/>
  <c r="G748" i="7"/>
  <c r="G761" i="7"/>
  <c r="G797" i="7"/>
  <c r="I818" i="7"/>
  <c r="G818" i="7" s="1"/>
  <c r="H842" i="7"/>
  <c r="G842" i="7" s="1"/>
  <c r="H873" i="7"/>
  <c r="G873" i="7" s="1"/>
  <c r="H878" i="7"/>
  <c r="H910" i="7"/>
  <c r="G910" i="7" s="1"/>
  <c r="I918" i="7"/>
  <c r="G918" i="7" s="1"/>
  <c r="H926" i="7"/>
  <c r="G926" i="7" s="1"/>
  <c r="I938" i="7"/>
  <c r="I948" i="7"/>
  <c r="H953" i="7"/>
  <c r="H946" i="7" s="1"/>
  <c r="G989" i="7"/>
  <c r="H57" i="7"/>
  <c r="G63" i="7"/>
  <c r="G64" i="7"/>
  <c r="I99" i="7"/>
  <c r="G202" i="7"/>
  <c r="I263" i="7"/>
  <c r="G263" i="7" s="1"/>
  <c r="H292" i="7"/>
  <c r="I314" i="7"/>
  <c r="H341" i="7"/>
  <c r="G341" i="7" s="1"/>
  <c r="G365" i="7"/>
  <c r="G394" i="7"/>
  <c r="H530" i="7"/>
  <c r="I534" i="7"/>
  <c r="H592" i="7"/>
  <c r="H597" i="7"/>
  <c r="I649" i="7"/>
  <c r="H664" i="7"/>
  <c r="G693" i="7"/>
  <c r="H695" i="7"/>
  <c r="G706" i="7"/>
  <c r="I710" i="7"/>
  <c r="G786" i="7"/>
  <c r="I772" i="7"/>
  <c r="H1018" i="7"/>
  <c r="G994" i="7"/>
  <c r="G986" i="7"/>
  <c r="H985" i="7"/>
  <c r="G959" i="7"/>
  <c r="G953" i="7" s="1"/>
  <c r="I876" i="7"/>
  <c r="H890" i="7"/>
  <c r="G890" i="7" s="1"/>
  <c r="G837" i="7"/>
  <c r="G832" i="7"/>
  <c r="I823" i="7"/>
  <c r="G812" i="7"/>
  <c r="H796" i="7"/>
  <c r="G790" i="7"/>
  <c r="H772" i="7"/>
  <c r="H734" i="7"/>
  <c r="I734" i="7"/>
  <c r="G728" i="7"/>
  <c r="G723" i="7"/>
  <c r="H672" i="7"/>
  <c r="G675" i="7"/>
  <c r="H643" i="7"/>
  <c r="G620" i="7"/>
  <c r="G615" i="7"/>
  <c r="H603" i="7"/>
  <c r="G607" i="7"/>
  <c r="H201" i="7"/>
  <c r="G582" i="7"/>
  <c r="G466" i="7"/>
  <c r="G462" i="7" s="1"/>
  <c r="G447" i="7"/>
  <c r="G448" i="7"/>
  <c r="H418" i="7"/>
  <c r="H417" i="7" s="1"/>
  <c r="G372" i="7"/>
  <c r="G346" i="7"/>
  <c r="H300" i="7"/>
  <c r="G307" i="7"/>
  <c r="H301" i="7"/>
  <c r="I272" i="7"/>
  <c r="G238" i="7"/>
  <c r="G114" i="7"/>
  <c r="G216" i="7"/>
  <c r="G182" i="7"/>
  <c r="G181" i="7" s="1"/>
  <c r="G177" i="7" s="1"/>
  <c r="H84" i="7"/>
  <c r="H67" i="7"/>
  <c r="G62" i="7"/>
  <c r="G30" i="7"/>
  <c r="G34" i="7"/>
  <c r="G31" i="7"/>
  <c r="G18" i="7"/>
  <c r="H718" i="7"/>
  <c r="H353" i="7"/>
  <c r="H346" i="7" s="1"/>
  <c r="H337" i="7" s="1"/>
  <c r="I524" i="7"/>
  <c r="G556" i="7"/>
  <c r="H565" i="7"/>
  <c r="G860" i="7"/>
  <c r="H853" i="7"/>
  <c r="I848" i="7"/>
  <c r="H904" i="7"/>
  <c r="G904" i="7" s="1"/>
  <c r="G29" i="7" l="1"/>
  <c r="H80" i="7"/>
  <c r="G80" i="7" s="1"/>
  <c r="G92" i="7"/>
  <c r="I91" i="7"/>
  <c r="G91" i="7" s="1"/>
  <c r="G14" i="7"/>
  <c r="G13" i="7" s="1"/>
  <c r="G229" i="7"/>
  <c r="H228" i="7"/>
  <c r="G228" i="7" s="1"/>
  <c r="G361" i="7"/>
  <c r="G419" i="7"/>
  <c r="G44" i="7"/>
  <c r="H43" i="7"/>
  <c r="G1014" i="7"/>
  <c r="H1009" i="7"/>
  <c r="G300" i="7"/>
  <c r="I682" i="7"/>
  <c r="G683" i="7"/>
  <c r="H628" i="7"/>
  <c r="G628" i="7" s="1"/>
  <c r="G629" i="7"/>
  <c r="I337" i="7"/>
  <c r="G338" i="7"/>
  <c r="G412" i="7"/>
  <c r="H408" i="7"/>
  <c r="G402" i="7"/>
  <c r="G401" i="7" s="1"/>
  <c r="H401" i="7"/>
  <c r="H382" i="7" s="1"/>
  <c r="G382" i="7" s="1"/>
  <c r="I207" i="7"/>
  <c r="I299" i="7"/>
  <c r="G980" i="7"/>
  <c r="H965" i="7"/>
  <c r="G965" i="7" s="1"/>
  <c r="G506" i="7"/>
  <c r="I505" i="7"/>
  <c r="G505" i="7" s="1"/>
  <c r="G409" i="7"/>
  <c r="G408" i="7" s="1"/>
  <c r="I408" i="7"/>
  <c r="I356" i="7" s="1"/>
  <c r="G88" i="7"/>
  <c r="I87" i="7"/>
  <c r="G704" i="7"/>
  <c r="H703" i="7"/>
  <c r="G703" i="7" s="1"/>
  <c r="G722" i="7"/>
  <c r="G314" i="7"/>
  <c r="G734" i="7"/>
  <c r="H865" i="7"/>
  <c r="G865" i="7" s="1"/>
  <c r="G487" i="7"/>
  <c r="G483" i="7" s="1"/>
  <c r="H483" i="7"/>
  <c r="H474" i="7" s="1"/>
  <c r="G194" i="7"/>
  <c r="I193" i="7"/>
  <c r="G193" i="7" s="1"/>
  <c r="G548" i="7"/>
  <c r="I547" i="7"/>
  <c r="G547" i="7" s="1"/>
  <c r="G12" i="7"/>
  <c r="I648" i="7"/>
  <c r="G649" i="7"/>
  <c r="G592" i="7"/>
  <c r="H591" i="7"/>
  <c r="G530" i="7"/>
  <c r="H523" i="7"/>
  <c r="H519" i="7" s="1"/>
  <c r="G99" i="7"/>
  <c r="I84" i="7"/>
  <c r="G84" i="7" s="1"/>
  <c r="G948" i="7"/>
  <c r="G947" i="7" s="1"/>
  <c r="G946" i="7" s="1"/>
  <c r="I947" i="7"/>
  <c r="I946" i="7" s="1"/>
  <c r="I132" i="7"/>
  <c r="I131" i="7" s="1"/>
  <c r="I123" i="7" s="1"/>
  <c r="G133" i="7"/>
  <c r="G695" i="7"/>
  <c r="H680" i="7"/>
  <c r="G664" i="7"/>
  <c r="H647" i="7"/>
  <c r="G597" i="7"/>
  <c r="G596" i="7" s="1"/>
  <c r="H596" i="7"/>
  <c r="G534" i="7"/>
  <c r="I533" i="7"/>
  <c r="G533" i="7" s="1"/>
  <c r="G292" i="7"/>
  <c r="G279" i="7" s="1"/>
  <c r="H279" i="7"/>
  <c r="H244" i="7" s="1"/>
  <c r="H184" i="7" s="1"/>
  <c r="G57" i="7"/>
  <c r="G49" i="7" s="1"/>
  <c r="G48" i="7" s="1"/>
  <c r="G47" i="7" s="1"/>
  <c r="H49" i="7"/>
  <c r="H48" i="7" s="1"/>
  <c r="H47" i="7" s="1"/>
  <c r="G938" i="7"/>
  <c r="I937" i="7"/>
  <c r="G878" i="7"/>
  <c r="H877" i="7"/>
  <c r="G877" i="7" s="1"/>
  <c r="G145" i="7"/>
  <c r="H132" i="7"/>
  <c r="G77" i="7"/>
  <c r="I76" i="7"/>
  <c r="H831" i="7"/>
  <c r="G831" i="7" s="1"/>
  <c r="G985" i="7"/>
  <c r="H964" i="7"/>
  <c r="I817" i="7"/>
  <c r="G823" i="7"/>
  <c r="G796" i="7"/>
  <c r="G795" i="7" s="1"/>
  <c r="H795" i="7"/>
  <c r="G772" i="7"/>
  <c r="H771" i="7"/>
  <c r="G672" i="7"/>
  <c r="H671" i="7"/>
  <c r="G671" i="7" s="1"/>
  <c r="G643" i="7"/>
  <c r="G639" i="7" s="1"/>
  <c r="G635" i="7" s="1"/>
  <c r="H639" i="7"/>
  <c r="H635" i="7" s="1"/>
  <c r="H627" i="7" s="1"/>
  <c r="G627" i="7" s="1"/>
  <c r="G603" i="7"/>
  <c r="H602" i="7"/>
  <c r="G418" i="7"/>
  <c r="G417" i="7" s="1"/>
  <c r="H356" i="7"/>
  <c r="G356" i="7" s="1"/>
  <c r="G272" i="7"/>
  <c r="I244" i="7"/>
  <c r="G67" i="7"/>
  <c r="G66" i="7" s="1"/>
  <c r="H66" i="7"/>
  <c r="H61" i="7" s="1"/>
  <c r="G718" i="7"/>
  <c r="H717" i="7"/>
  <c r="I847" i="7"/>
  <c r="G848" i="7"/>
  <c r="G853" i="7"/>
  <c r="H847" i="7"/>
  <c r="G337" i="7"/>
  <c r="H299" i="7"/>
  <c r="G299" i="7" s="1"/>
  <c r="H564" i="7"/>
  <c r="G565" i="7"/>
  <c r="I523" i="7"/>
  <c r="G524" i="7"/>
  <c r="G1009" i="7" l="1"/>
  <c r="H1008" i="7"/>
  <c r="G43" i="7"/>
  <c r="G42" i="7" s="1"/>
  <c r="G11" i="7" s="1"/>
  <c r="H42" i="7"/>
  <c r="H11" i="7" s="1"/>
  <c r="I86" i="7"/>
  <c r="G87" i="7"/>
  <c r="I473" i="7"/>
  <c r="I201" i="7"/>
  <c r="G207" i="7"/>
  <c r="G201" i="7" s="1"/>
  <c r="G682" i="7"/>
  <c r="I681" i="7"/>
  <c r="H148" i="7"/>
  <c r="G591" i="7"/>
  <c r="G575" i="7" s="1"/>
  <c r="H473" i="7"/>
  <c r="G474" i="7"/>
  <c r="I647" i="7"/>
  <c r="I646" i="7" s="1"/>
  <c r="G648" i="7"/>
  <c r="G76" i="7"/>
  <c r="I61" i="7"/>
  <c r="G61" i="7" s="1"/>
  <c r="G132" i="7"/>
  <c r="H131" i="7"/>
  <c r="G937" i="7"/>
  <c r="I936" i="7"/>
  <c r="G936" i="7" s="1"/>
  <c r="G647" i="7"/>
  <c r="H646" i="7"/>
  <c r="H679" i="7"/>
  <c r="H575" i="7"/>
  <c r="G964" i="7"/>
  <c r="G817" i="7"/>
  <c r="I801" i="7"/>
  <c r="G602" i="7"/>
  <c r="G601" i="7" s="1"/>
  <c r="H601" i="7"/>
  <c r="H600" i="7" s="1"/>
  <c r="G244" i="7"/>
  <c r="I184" i="7"/>
  <c r="G184" i="7" s="1"/>
  <c r="G717" i="7"/>
  <c r="H710" i="7"/>
  <c r="G710" i="7" s="1"/>
  <c r="I519" i="7"/>
  <c r="G523" i="7"/>
  <c r="H563" i="7"/>
  <c r="G564" i="7"/>
  <c r="G847" i="7"/>
  <c r="H876" i="7"/>
  <c r="G876" i="7" s="1"/>
  <c r="G148" i="7" l="1"/>
  <c r="H123" i="7"/>
  <c r="G1008" i="7"/>
  <c r="H1007" i="7"/>
  <c r="G473" i="7"/>
  <c r="I680" i="7"/>
  <c r="G681" i="7"/>
  <c r="I85" i="7"/>
  <c r="G85" i="7" s="1"/>
  <c r="G86" i="7"/>
  <c r="G646" i="7"/>
  <c r="G131" i="7"/>
  <c r="G123" i="7" s="1"/>
  <c r="G801" i="7"/>
  <c r="I771" i="7"/>
  <c r="H733" i="7"/>
  <c r="G563" i="7"/>
  <c r="G519" i="7"/>
  <c r="G1007" i="7" l="1"/>
  <c r="G993" i="7" s="1"/>
  <c r="H993" i="7"/>
  <c r="I679" i="7"/>
  <c r="G680" i="7"/>
  <c r="G771" i="7"/>
  <c r="I733" i="7"/>
  <c r="I702" i="7" s="1"/>
  <c r="H702" i="7"/>
  <c r="I600" i="7" l="1"/>
  <c r="G600" i="7" s="1"/>
  <c r="G679" i="7"/>
  <c r="G702" i="7"/>
  <c r="G733" i="7"/>
  <c r="AA51" i="5" l="1"/>
  <c r="AA50" i="5" s="1"/>
  <c r="AA46" i="5" s="1"/>
  <c r="AA58" i="5"/>
  <c r="AA57" i="5" s="1"/>
  <c r="AA53" i="5" s="1"/>
  <c r="AA24" i="5"/>
  <c r="AA22" i="5"/>
  <c r="AA21" i="5" s="1"/>
  <c r="AA45" i="5" l="1"/>
  <c r="AA62" i="5" s="1"/>
  <c r="C79" i="5"/>
  <c r="AC73" i="5"/>
  <c r="AB73" i="5"/>
  <c r="AA73" i="5"/>
  <c r="AD72" i="5"/>
  <c r="AD71" i="5"/>
  <c r="F61" i="5"/>
  <c r="H61" i="5" s="1"/>
  <c r="J61" i="5" s="1"/>
  <c r="L61" i="5" s="1"/>
  <c r="N61" i="5" s="1"/>
  <c r="P61" i="5" s="1"/>
  <c r="R61" i="5" s="1"/>
  <c r="T61" i="5" s="1"/>
  <c r="V61" i="5" s="1"/>
  <c r="X61" i="5" s="1"/>
  <c r="Z61" i="5" s="1"/>
  <c r="AA61" i="5" s="1"/>
  <c r="Y60" i="5"/>
  <c r="W60" i="5"/>
  <c r="W57" i="5" s="1"/>
  <c r="U60" i="5"/>
  <c r="S60" i="5"/>
  <c r="S57" i="5" s="1"/>
  <c r="Q60" i="5"/>
  <c r="O60" i="5"/>
  <c r="M60" i="5"/>
  <c r="K60" i="5"/>
  <c r="I60" i="5"/>
  <c r="G60" i="5"/>
  <c r="E60" i="5"/>
  <c r="D60" i="5"/>
  <c r="F60" i="5" s="1"/>
  <c r="H60" i="5" s="1"/>
  <c r="J60" i="5" s="1"/>
  <c r="L60" i="5" s="1"/>
  <c r="N60" i="5" s="1"/>
  <c r="P60" i="5" s="1"/>
  <c r="R60" i="5" s="1"/>
  <c r="T60" i="5" s="1"/>
  <c r="V60" i="5" s="1"/>
  <c r="X60" i="5" s="1"/>
  <c r="Z60" i="5" s="1"/>
  <c r="C60" i="5"/>
  <c r="H59" i="5"/>
  <c r="J59" i="5" s="1"/>
  <c r="L59" i="5" s="1"/>
  <c r="N59" i="5" s="1"/>
  <c r="P59" i="5" s="1"/>
  <c r="R59" i="5" s="1"/>
  <c r="T59" i="5" s="1"/>
  <c r="V59" i="5" s="1"/>
  <c r="X59" i="5" s="1"/>
  <c r="Z59" i="5" s="1"/>
  <c r="F59" i="5"/>
  <c r="Y58" i="5"/>
  <c r="Y57" i="5" s="1"/>
  <c r="W58" i="5"/>
  <c r="U58" i="5"/>
  <c r="U57" i="5" s="1"/>
  <c r="S58" i="5"/>
  <c r="Q58" i="5"/>
  <c r="Q57" i="5" s="1"/>
  <c r="O58" i="5"/>
  <c r="M58" i="5"/>
  <c r="M57" i="5" s="1"/>
  <c r="K58" i="5"/>
  <c r="I58" i="5"/>
  <c r="I57" i="5" s="1"/>
  <c r="G58" i="5"/>
  <c r="E58" i="5"/>
  <c r="E57" i="5" s="1"/>
  <c r="D58" i="5"/>
  <c r="C58" i="5"/>
  <c r="C57" i="5" s="1"/>
  <c r="O57" i="5"/>
  <c r="K57" i="5"/>
  <c r="G57" i="5"/>
  <c r="D57" i="5"/>
  <c r="F56" i="5"/>
  <c r="H56" i="5" s="1"/>
  <c r="J56" i="5" s="1"/>
  <c r="L56" i="5" s="1"/>
  <c r="N56" i="5" s="1"/>
  <c r="P56" i="5" s="1"/>
  <c r="R56" i="5" s="1"/>
  <c r="T56" i="5" s="1"/>
  <c r="V56" i="5" s="1"/>
  <c r="X56" i="5" s="1"/>
  <c r="Z56" i="5" s="1"/>
  <c r="AA56" i="5" s="1"/>
  <c r="Y55" i="5"/>
  <c r="Y54" i="5" s="1"/>
  <c r="W55" i="5"/>
  <c r="W54" i="5" s="1"/>
  <c r="U55" i="5"/>
  <c r="S55" i="5"/>
  <c r="S54" i="5" s="1"/>
  <c r="Q55" i="5"/>
  <c r="Q54" i="5" s="1"/>
  <c r="O55" i="5"/>
  <c r="O54" i="5" s="1"/>
  <c r="O53" i="5" s="1"/>
  <c r="M55" i="5"/>
  <c r="K55" i="5"/>
  <c r="K54" i="5" s="1"/>
  <c r="I55" i="5"/>
  <c r="I54" i="5" s="1"/>
  <c r="G55" i="5"/>
  <c r="G54" i="5" s="1"/>
  <c r="G53" i="5" s="1"/>
  <c r="E55" i="5"/>
  <c r="D55" i="5"/>
  <c r="C55" i="5"/>
  <c r="C54" i="5" s="1"/>
  <c r="U54" i="5"/>
  <c r="U53" i="5" s="1"/>
  <c r="M54" i="5"/>
  <c r="E54" i="5"/>
  <c r="E53" i="5" s="1"/>
  <c r="F52" i="5"/>
  <c r="H52" i="5" s="1"/>
  <c r="J52" i="5" s="1"/>
  <c r="L52" i="5" s="1"/>
  <c r="N52" i="5" s="1"/>
  <c r="P52" i="5" s="1"/>
  <c r="R52" i="5" s="1"/>
  <c r="T52" i="5" s="1"/>
  <c r="V52" i="5" s="1"/>
  <c r="X52" i="5" s="1"/>
  <c r="Z52" i="5" s="1"/>
  <c r="Y51" i="5"/>
  <c r="W51" i="5"/>
  <c r="U51" i="5"/>
  <c r="S51" i="5"/>
  <c r="Q51" i="5"/>
  <c r="O51" i="5"/>
  <c r="M51" i="5"/>
  <c r="K51" i="5"/>
  <c r="I51" i="5"/>
  <c r="G51" i="5"/>
  <c r="E51" i="5"/>
  <c r="D51" i="5"/>
  <c r="Y50" i="5"/>
  <c r="W50" i="5"/>
  <c r="U50" i="5"/>
  <c r="S50" i="5"/>
  <c r="Q50" i="5"/>
  <c r="O50" i="5"/>
  <c r="M50" i="5"/>
  <c r="K50" i="5"/>
  <c r="I50" i="5"/>
  <c r="G50" i="5"/>
  <c r="E50" i="5"/>
  <c r="D50" i="5"/>
  <c r="C50" i="5"/>
  <c r="F49" i="5"/>
  <c r="H49" i="5" s="1"/>
  <c r="J49" i="5" s="1"/>
  <c r="L49" i="5" s="1"/>
  <c r="N49" i="5" s="1"/>
  <c r="P49" i="5" s="1"/>
  <c r="R49" i="5" s="1"/>
  <c r="T49" i="5" s="1"/>
  <c r="V49" i="5" s="1"/>
  <c r="X49" i="5" s="1"/>
  <c r="Z49" i="5" s="1"/>
  <c r="AA49" i="5" s="1"/>
  <c r="Y48" i="5"/>
  <c r="Y47" i="5" s="1"/>
  <c r="W48" i="5"/>
  <c r="U48" i="5"/>
  <c r="U47" i="5" s="1"/>
  <c r="U46" i="5" s="1"/>
  <c r="S48" i="5"/>
  <c r="S47" i="5" s="1"/>
  <c r="S46" i="5" s="1"/>
  <c r="Q48" i="5"/>
  <c r="Q47" i="5" s="1"/>
  <c r="Q46" i="5" s="1"/>
  <c r="O48" i="5"/>
  <c r="M48" i="5"/>
  <c r="M47" i="5" s="1"/>
  <c r="M46" i="5" s="1"/>
  <c r="K48" i="5"/>
  <c r="K47" i="5" s="1"/>
  <c r="K46" i="5" s="1"/>
  <c r="I48" i="5"/>
  <c r="I47" i="5" s="1"/>
  <c r="I46" i="5" s="1"/>
  <c r="G48" i="5"/>
  <c r="E48" i="5"/>
  <c r="E47" i="5" s="1"/>
  <c r="E46" i="5" s="1"/>
  <c r="E45" i="5" s="1"/>
  <c r="D48" i="5"/>
  <c r="D47" i="5" s="1"/>
  <c r="D46" i="5" s="1"/>
  <c r="C48" i="5"/>
  <c r="C47" i="5" s="1"/>
  <c r="C46" i="5" s="1"/>
  <c r="W47" i="5"/>
  <c r="W46" i="5" s="1"/>
  <c r="O47" i="5"/>
  <c r="O46" i="5" s="1"/>
  <c r="O45" i="5" s="1"/>
  <c r="G47" i="5"/>
  <c r="G46" i="5" s="1"/>
  <c r="G45" i="5" s="1"/>
  <c r="F44" i="5"/>
  <c r="H44" i="5" s="1"/>
  <c r="J44" i="5" s="1"/>
  <c r="L44" i="5" s="1"/>
  <c r="N44" i="5" s="1"/>
  <c r="P44" i="5" s="1"/>
  <c r="R44" i="5" s="1"/>
  <c r="T44" i="5" s="1"/>
  <c r="V44" i="5" s="1"/>
  <c r="X44" i="5" s="1"/>
  <c r="Z44" i="5" s="1"/>
  <c r="AA44" i="5" s="1"/>
  <c r="F43" i="5"/>
  <c r="H43" i="5" s="1"/>
  <c r="J43" i="5" s="1"/>
  <c r="L43" i="5" s="1"/>
  <c r="N43" i="5" s="1"/>
  <c r="P43" i="5" s="1"/>
  <c r="R43" i="5" s="1"/>
  <c r="T43" i="5" s="1"/>
  <c r="V43" i="5" s="1"/>
  <c r="X43" i="5" s="1"/>
  <c r="Z43" i="5" s="1"/>
  <c r="AA43" i="5" s="1"/>
  <c r="F42" i="5"/>
  <c r="H42" i="5" s="1"/>
  <c r="J42" i="5" s="1"/>
  <c r="L42" i="5" s="1"/>
  <c r="N42" i="5" s="1"/>
  <c r="P42" i="5" s="1"/>
  <c r="R42" i="5" s="1"/>
  <c r="T42" i="5" s="1"/>
  <c r="V42" i="5" s="1"/>
  <c r="X42" i="5" s="1"/>
  <c r="Z42" i="5" s="1"/>
  <c r="AA42" i="5" s="1"/>
  <c r="F41" i="5"/>
  <c r="H41" i="5" s="1"/>
  <c r="J41" i="5" s="1"/>
  <c r="L41" i="5" s="1"/>
  <c r="N41" i="5" s="1"/>
  <c r="P41" i="5" s="1"/>
  <c r="R41" i="5" s="1"/>
  <c r="T41" i="5" s="1"/>
  <c r="V41" i="5" s="1"/>
  <c r="X41" i="5" s="1"/>
  <c r="Z41" i="5" s="1"/>
  <c r="AA41" i="5" s="1"/>
  <c r="Y40" i="5"/>
  <c r="Y39" i="5" s="1"/>
  <c r="W40" i="5"/>
  <c r="W39" i="5" s="1"/>
  <c r="U40" i="5"/>
  <c r="U39" i="5" s="1"/>
  <c r="U33" i="5" s="1"/>
  <c r="S40" i="5"/>
  <c r="Q40" i="5"/>
  <c r="Q39" i="5" s="1"/>
  <c r="Q33" i="5" s="1"/>
  <c r="O40" i="5"/>
  <c r="M40" i="5"/>
  <c r="M39" i="5" s="1"/>
  <c r="M33" i="5" s="1"/>
  <c r="K40" i="5"/>
  <c r="I40" i="5"/>
  <c r="I39" i="5" s="1"/>
  <c r="I33" i="5" s="1"/>
  <c r="G40" i="5"/>
  <c r="E40" i="5"/>
  <c r="E39" i="5" s="1"/>
  <c r="E33" i="5" s="1"/>
  <c r="D40" i="5"/>
  <c r="C40" i="5"/>
  <c r="C39" i="5" s="1"/>
  <c r="C33" i="5" s="1"/>
  <c r="S39" i="5"/>
  <c r="O39" i="5"/>
  <c r="K39" i="5"/>
  <c r="G39" i="5"/>
  <c r="D39" i="5"/>
  <c r="F38" i="5"/>
  <c r="H38" i="5" s="1"/>
  <c r="J38" i="5" s="1"/>
  <c r="L38" i="5" s="1"/>
  <c r="N38" i="5" s="1"/>
  <c r="P38" i="5" s="1"/>
  <c r="R38" i="5" s="1"/>
  <c r="T38" i="5" s="1"/>
  <c r="V38" i="5" s="1"/>
  <c r="X38" i="5" s="1"/>
  <c r="Z38" i="5" s="1"/>
  <c r="AA38" i="5" s="1"/>
  <c r="Y37" i="5"/>
  <c r="W37" i="5"/>
  <c r="U37" i="5"/>
  <c r="S37" i="5"/>
  <c r="Q37" i="5"/>
  <c r="O37" i="5"/>
  <c r="M37" i="5"/>
  <c r="K37" i="5"/>
  <c r="I37" i="5"/>
  <c r="G37" i="5"/>
  <c r="E37" i="5"/>
  <c r="D37" i="5"/>
  <c r="F37" i="5" s="1"/>
  <c r="H37" i="5" s="1"/>
  <c r="J37" i="5" s="1"/>
  <c r="L37" i="5" s="1"/>
  <c r="N37" i="5" s="1"/>
  <c r="P37" i="5" s="1"/>
  <c r="R37" i="5" s="1"/>
  <c r="T37" i="5" s="1"/>
  <c r="V37" i="5" s="1"/>
  <c r="X37" i="5" s="1"/>
  <c r="Z37" i="5" s="1"/>
  <c r="C37" i="5"/>
  <c r="F36" i="5"/>
  <c r="H36" i="5" s="1"/>
  <c r="J36" i="5" s="1"/>
  <c r="L36" i="5" s="1"/>
  <c r="N36" i="5" s="1"/>
  <c r="P36" i="5" s="1"/>
  <c r="R36" i="5" s="1"/>
  <c r="T36" i="5" s="1"/>
  <c r="V36" i="5" s="1"/>
  <c r="X36" i="5" s="1"/>
  <c r="Z36" i="5" s="1"/>
  <c r="AA36" i="5" s="1"/>
  <c r="Y35" i="5"/>
  <c r="W35" i="5"/>
  <c r="W34" i="5" s="1"/>
  <c r="U35" i="5"/>
  <c r="S35" i="5"/>
  <c r="S34" i="5" s="1"/>
  <c r="S33" i="5" s="1"/>
  <c r="Q35" i="5"/>
  <c r="O35" i="5"/>
  <c r="O34" i="5" s="1"/>
  <c r="O33" i="5" s="1"/>
  <c r="M35" i="5"/>
  <c r="K35" i="5"/>
  <c r="K34" i="5" s="1"/>
  <c r="K33" i="5" s="1"/>
  <c r="I35" i="5"/>
  <c r="G35" i="5"/>
  <c r="G34" i="5" s="1"/>
  <c r="G33" i="5" s="1"/>
  <c r="E35" i="5"/>
  <c r="D35" i="5"/>
  <c r="C35" i="5"/>
  <c r="Y34" i="5"/>
  <c r="U34" i="5"/>
  <c r="Q34" i="5"/>
  <c r="M34" i="5"/>
  <c r="I34" i="5"/>
  <c r="E34" i="5"/>
  <c r="C34" i="5"/>
  <c r="F32" i="5"/>
  <c r="H32" i="5" s="1"/>
  <c r="J32" i="5" s="1"/>
  <c r="L32" i="5" s="1"/>
  <c r="N32" i="5" s="1"/>
  <c r="P32" i="5" s="1"/>
  <c r="R32" i="5" s="1"/>
  <c r="T32" i="5" s="1"/>
  <c r="V32" i="5" s="1"/>
  <c r="X32" i="5" s="1"/>
  <c r="Z32" i="5" s="1"/>
  <c r="AA32" i="5" s="1"/>
  <c r="Y31" i="5"/>
  <c r="Y30" i="5" s="1"/>
  <c r="W31" i="5"/>
  <c r="W30" i="5" s="1"/>
  <c r="U31" i="5"/>
  <c r="U30" i="5" s="1"/>
  <c r="S31" i="5"/>
  <c r="S30" i="5" s="1"/>
  <c r="Q31" i="5"/>
  <c r="Q30" i="5" s="1"/>
  <c r="O31" i="5"/>
  <c r="O30" i="5" s="1"/>
  <c r="M31" i="5"/>
  <c r="K31" i="5"/>
  <c r="K30" i="5" s="1"/>
  <c r="I31" i="5"/>
  <c r="I30" i="5" s="1"/>
  <c r="G31" i="5"/>
  <c r="G30" i="5" s="1"/>
  <c r="E31" i="5"/>
  <c r="E30" i="5" s="1"/>
  <c r="E26" i="5" s="1"/>
  <c r="D31" i="5"/>
  <c r="C31" i="5"/>
  <c r="C30" i="5" s="1"/>
  <c r="M30" i="5"/>
  <c r="F29" i="5"/>
  <c r="H29" i="5" s="1"/>
  <c r="J29" i="5" s="1"/>
  <c r="L29" i="5" s="1"/>
  <c r="N29" i="5" s="1"/>
  <c r="P29" i="5" s="1"/>
  <c r="R29" i="5" s="1"/>
  <c r="T29" i="5" s="1"/>
  <c r="V29" i="5" s="1"/>
  <c r="X29" i="5" s="1"/>
  <c r="Z29" i="5" s="1"/>
  <c r="AA29" i="5" s="1"/>
  <c r="Y28" i="5"/>
  <c r="W28" i="5"/>
  <c r="U28" i="5"/>
  <c r="U27" i="5" s="1"/>
  <c r="S28" i="5"/>
  <c r="S27" i="5" s="1"/>
  <c r="S26" i="5" s="1"/>
  <c r="Q28" i="5"/>
  <c r="Q27" i="5" s="1"/>
  <c r="O28" i="5"/>
  <c r="O27" i="5" s="1"/>
  <c r="O26" i="5" s="1"/>
  <c r="M28" i="5"/>
  <c r="M27" i="5" s="1"/>
  <c r="K28" i="5"/>
  <c r="K27" i="5" s="1"/>
  <c r="K26" i="5" s="1"/>
  <c r="I28" i="5"/>
  <c r="I27" i="5" s="1"/>
  <c r="G28" i="5"/>
  <c r="E28" i="5"/>
  <c r="E27" i="5" s="1"/>
  <c r="D28" i="5"/>
  <c r="D27" i="5" s="1"/>
  <c r="F27" i="5" s="1"/>
  <c r="C28" i="5"/>
  <c r="C27" i="5" s="1"/>
  <c r="W27" i="5"/>
  <c r="G27" i="5"/>
  <c r="G26" i="5" s="1"/>
  <c r="H25" i="5"/>
  <c r="J25" i="5" s="1"/>
  <c r="L25" i="5" s="1"/>
  <c r="N25" i="5" s="1"/>
  <c r="P25" i="5" s="1"/>
  <c r="R25" i="5" s="1"/>
  <c r="T25" i="5" s="1"/>
  <c r="V25" i="5" s="1"/>
  <c r="X25" i="5" s="1"/>
  <c r="Z25" i="5" s="1"/>
  <c r="F25" i="5"/>
  <c r="Y24" i="5"/>
  <c r="W24" i="5"/>
  <c r="U24" i="5"/>
  <c r="S24" i="5"/>
  <c r="Q24" i="5"/>
  <c r="O24" i="5"/>
  <c r="M24" i="5"/>
  <c r="K24" i="5"/>
  <c r="I24" i="5"/>
  <c r="G24" i="5"/>
  <c r="E24" i="5"/>
  <c r="D24" i="5"/>
  <c r="C24" i="5"/>
  <c r="F23" i="5"/>
  <c r="H23" i="5" s="1"/>
  <c r="J23" i="5" s="1"/>
  <c r="L23" i="5" s="1"/>
  <c r="N23" i="5" s="1"/>
  <c r="P23" i="5" s="1"/>
  <c r="R23" i="5" s="1"/>
  <c r="T23" i="5" s="1"/>
  <c r="V23" i="5" s="1"/>
  <c r="X23" i="5" s="1"/>
  <c r="Z23" i="5" s="1"/>
  <c r="Y22" i="5"/>
  <c r="Y21" i="5" s="1"/>
  <c r="W22" i="5"/>
  <c r="U22" i="5"/>
  <c r="U21" i="5" s="1"/>
  <c r="S22" i="5"/>
  <c r="Q22" i="5"/>
  <c r="Q21" i="5" s="1"/>
  <c r="O22" i="5"/>
  <c r="M22" i="5"/>
  <c r="M21" i="5" s="1"/>
  <c r="K22" i="5"/>
  <c r="I22" i="5"/>
  <c r="I21" i="5" s="1"/>
  <c r="G22" i="5"/>
  <c r="E22" i="5"/>
  <c r="E21" i="5" s="1"/>
  <c r="D22" i="5"/>
  <c r="C22" i="5"/>
  <c r="C21" i="5" s="1"/>
  <c r="W21" i="5"/>
  <c r="S21" i="5"/>
  <c r="O21" i="5"/>
  <c r="K21" i="5"/>
  <c r="G21" i="5"/>
  <c r="D21" i="5"/>
  <c r="F20" i="5"/>
  <c r="H20" i="5" s="1"/>
  <c r="J20" i="5" s="1"/>
  <c r="L20" i="5" s="1"/>
  <c r="N20" i="5" s="1"/>
  <c r="P20" i="5" s="1"/>
  <c r="R20" i="5" s="1"/>
  <c r="T20" i="5" s="1"/>
  <c r="V20" i="5" s="1"/>
  <c r="X20" i="5" s="1"/>
  <c r="Z20" i="5" s="1"/>
  <c r="AA20" i="5" s="1"/>
  <c r="Y19" i="5"/>
  <c r="W19" i="5"/>
  <c r="U19" i="5"/>
  <c r="S19" i="5"/>
  <c r="Q19" i="5"/>
  <c r="O19" i="5"/>
  <c r="M19" i="5"/>
  <c r="K19" i="5"/>
  <c r="I19" i="5"/>
  <c r="G19" i="5"/>
  <c r="E19" i="5"/>
  <c r="D19" i="5"/>
  <c r="C19" i="5"/>
  <c r="F18" i="5"/>
  <c r="H18" i="5" s="1"/>
  <c r="J18" i="5" s="1"/>
  <c r="L18" i="5" s="1"/>
  <c r="N18" i="5" s="1"/>
  <c r="P18" i="5" s="1"/>
  <c r="R18" i="5" s="1"/>
  <c r="T18" i="5" s="1"/>
  <c r="V18" i="5" s="1"/>
  <c r="X18" i="5" s="1"/>
  <c r="Z18" i="5" s="1"/>
  <c r="AA18" i="5" s="1"/>
  <c r="Y17" i="5"/>
  <c r="Y16" i="5" s="1"/>
  <c r="W17" i="5"/>
  <c r="U17" i="5"/>
  <c r="U16" i="5" s="1"/>
  <c r="S17" i="5"/>
  <c r="S16" i="5" s="1"/>
  <c r="S10" i="5" s="1"/>
  <c r="Q17" i="5"/>
  <c r="Q16" i="5" s="1"/>
  <c r="O17" i="5"/>
  <c r="M17" i="5"/>
  <c r="M16" i="5" s="1"/>
  <c r="K17" i="5"/>
  <c r="K16" i="5" s="1"/>
  <c r="K10" i="5" s="1"/>
  <c r="I17" i="5"/>
  <c r="I16" i="5" s="1"/>
  <c r="G17" i="5"/>
  <c r="E17" i="5"/>
  <c r="E16" i="5" s="1"/>
  <c r="D17" i="5"/>
  <c r="D16" i="5" s="1"/>
  <c r="D10" i="5" s="1"/>
  <c r="C17" i="5"/>
  <c r="C16" i="5" s="1"/>
  <c r="W16" i="5"/>
  <c r="W10" i="5" s="1"/>
  <c r="O16" i="5"/>
  <c r="O10" i="5" s="1"/>
  <c r="O62" i="5" s="1"/>
  <c r="G16" i="5"/>
  <c r="G10" i="5" s="1"/>
  <c r="G62" i="5" s="1"/>
  <c r="F15" i="5"/>
  <c r="H15" i="5" s="1"/>
  <c r="J15" i="5" s="1"/>
  <c r="L15" i="5" s="1"/>
  <c r="N15" i="5" s="1"/>
  <c r="P15" i="5" s="1"/>
  <c r="R15" i="5" s="1"/>
  <c r="T15" i="5" s="1"/>
  <c r="V15" i="5" s="1"/>
  <c r="X15" i="5" s="1"/>
  <c r="Z15" i="5" s="1"/>
  <c r="AA15" i="5" s="1"/>
  <c r="Y14" i="5"/>
  <c r="W14" i="5"/>
  <c r="U14" i="5"/>
  <c r="S14" i="5"/>
  <c r="Q14" i="5"/>
  <c r="O14" i="5"/>
  <c r="M14" i="5"/>
  <c r="K14" i="5"/>
  <c r="I14" i="5"/>
  <c r="G14" i="5"/>
  <c r="E14" i="5"/>
  <c r="D14" i="5"/>
  <c r="F14" i="5" s="1"/>
  <c r="H14" i="5" s="1"/>
  <c r="J14" i="5" s="1"/>
  <c r="L14" i="5" s="1"/>
  <c r="N14" i="5" s="1"/>
  <c r="P14" i="5" s="1"/>
  <c r="R14" i="5" s="1"/>
  <c r="T14" i="5" s="1"/>
  <c r="V14" i="5" s="1"/>
  <c r="X14" i="5" s="1"/>
  <c r="Z14" i="5" s="1"/>
  <c r="C14" i="5"/>
  <c r="F13" i="5"/>
  <c r="H13" i="5" s="1"/>
  <c r="J13" i="5" s="1"/>
  <c r="L13" i="5" s="1"/>
  <c r="N13" i="5" s="1"/>
  <c r="P13" i="5" s="1"/>
  <c r="R13" i="5" s="1"/>
  <c r="T13" i="5" s="1"/>
  <c r="V13" i="5" s="1"/>
  <c r="X13" i="5" s="1"/>
  <c r="Z13" i="5" s="1"/>
  <c r="AA13" i="5" s="1"/>
  <c r="D13" i="5"/>
  <c r="C13" i="5"/>
  <c r="F12" i="5"/>
  <c r="H12" i="5" s="1"/>
  <c r="J12" i="5" s="1"/>
  <c r="L12" i="5" s="1"/>
  <c r="N12" i="5" s="1"/>
  <c r="P12" i="5" s="1"/>
  <c r="R12" i="5" s="1"/>
  <c r="T12" i="5" s="1"/>
  <c r="V12" i="5" s="1"/>
  <c r="X12" i="5" s="1"/>
  <c r="Z12" i="5" s="1"/>
  <c r="AA12" i="5" s="1"/>
  <c r="Y11" i="5"/>
  <c r="W11" i="5"/>
  <c r="U11" i="5"/>
  <c r="S11" i="5"/>
  <c r="Q11" i="5"/>
  <c r="O11" i="5"/>
  <c r="M11" i="5"/>
  <c r="K11" i="5"/>
  <c r="I11" i="5"/>
  <c r="G11" i="5"/>
  <c r="E11" i="5"/>
  <c r="D11" i="5"/>
  <c r="C11" i="5"/>
  <c r="M26" i="5" l="1"/>
  <c r="C26" i="5"/>
  <c r="I26" i="5"/>
  <c r="U45" i="5"/>
  <c r="M53" i="5"/>
  <c r="M45" i="5" s="1"/>
  <c r="C53" i="5"/>
  <c r="I53" i="5"/>
  <c r="Q53" i="5"/>
  <c r="Y53" i="5"/>
  <c r="C10" i="5"/>
  <c r="M10" i="5"/>
  <c r="U10" i="5"/>
  <c r="U62" i="5" s="1"/>
  <c r="F16" i="5"/>
  <c r="H16" i="5" s="1"/>
  <c r="J16" i="5" s="1"/>
  <c r="L16" i="5" s="1"/>
  <c r="N16" i="5" s="1"/>
  <c r="P16" i="5" s="1"/>
  <c r="R16" i="5" s="1"/>
  <c r="T16" i="5" s="1"/>
  <c r="V16" i="5" s="1"/>
  <c r="X16" i="5" s="1"/>
  <c r="Z16" i="5" s="1"/>
  <c r="F21" i="5"/>
  <c r="H21" i="5" s="1"/>
  <c r="J21" i="5" s="1"/>
  <c r="L21" i="5" s="1"/>
  <c r="N21" i="5" s="1"/>
  <c r="P21" i="5" s="1"/>
  <c r="R21" i="5" s="1"/>
  <c r="T21" i="5" s="1"/>
  <c r="V21" i="5" s="1"/>
  <c r="X21" i="5" s="1"/>
  <c r="Z21" i="5" s="1"/>
  <c r="C45" i="5"/>
  <c r="I45" i="5"/>
  <c r="Q45" i="5"/>
  <c r="E10" i="5"/>
  <c r="E62" i="5" s="1"/>
  <c r="I10" i="5"/>
  <c r="I62" i="5" s="1"/>
  <c r="Q10" i="5"/>
  <c r="Q62" i="5" s="1"/>
  <c r="F55" i="5"/>
  <c r="H55" i="5" s="1"/>
  <c r="J55" i="5" s="1"/>
  <c r="L55" i="5" s="1"/>
  <c r="N55" i="5" s="1"/>
  <c r="P55" i="5" s="1"/>
  <c r="R55" i="5" s="1"/>
  <c r="T55" i="5" s="1"/>
  <c r="V55" i="5" s="1"/>
  <c r="X55" i="5" s="1"/>
  <c r="Z55" i="5" s="1"/>
  <c r="K53" i="5"/>
  <c r="K45" i="5" s="1"/>
  <c r="K62" i="5" s="1"/>
  <c r="S53" i="5"/>
  <c r="S45" i="5" s="1"/>
  <c r="S62" i="5" s="1"/>
  <c r="W53" i="5"/>
  <c r="W45" i="5" s="1"/>
  <c r="W62" i="5" s="1"/>
  <c r="Y10" i="5"/>
  <c r="F11" i="5"/>
  <c r="H11" i="5" s="1"/>
  <c r="J11" i="5" s="1"/>
  <c r="L11" i="5" s="1"/>
  <c r="N11" i="5" s="1"/>
  <c r="P11" i="5" s="1"/>
  <c r="R11" i="5" s="1"/>
  <c r="T11" i="5" s="1"/>
  <c r="V11" i="5" s="1"/>
  <c r="X11" i="5" s="1"/>
  <c r="Z11" i="5" s="1"/>
  <c r="AA11" i="5" s="1"/>
  <c r="AA14" i="5"/>
  <c r="AA16" i="5"/>
  <c r="F17" i="5"/>
  <c r="H17" i="5" s="1"/>
  <c r="J17" i="5" s="1"/>
  <c r="L17" i="5" s="1"/>
  <c r="N17" i="5" s="1"/>
  <c r="P17" i="5" s="1"/>
  <c r="R17" i="5" s="1"/>
  <c r="T17" i="5" s="1"/>
  <c r="V17" i="5" s="1"/>
  <c r="X17" i="5" s="1"/>
  <c r="Z17" i="5" s="1"/>
  <c r="F19" i="5"/>
  <c r="H19" i="5" s="1"/>
  <c r="J19" i="5" s="1"/>
  <c r="L19" i="5" s="1"/>
  <c r="N19" i="5" s="1"/>
  <c r="P19" i="5" s="1"/>
  <c r="R19" i="5" s="1"/>
  <c r="T19" i="5" s="1"/>
  <c r="V19" i="5" s="1"/>
  <c r="X19" i="5" s="1"/>
  <c r="Z19" i="5" s="1"/>
  <c r="F22" i="5"/>
  <c r="H22" i="5" s="1"/>
  <c r="J22" i="5" s="1"/>
  <c r="L22" i="5" s="1"/>
  <c r="N22" i="5" s="1"/>
  <c r="P22" i="5" s="1"/>
  <c r="R22" i="5" s="1"/>
  <c r="T22" i="5" s="1"/>
  <c r="V22" i="5" s="1"/>
  <c r="X22" i="5" s="1"/>
  <c r="Z22" i="5" s="1"/>
  <c r="F24" i="5"/>
  <c r="H24" i="5" s="1"/>
  <c r="J24" i="5" s="1"/>
  <c r="L24" i="5" s="1"/>
  <c r="N24" i="5" s="1"/>
  <c r="P24" i="5" s="1"/>
  <c r="R24" i="5" s="1"/>
  <c r="T24" i="5" s="1"/>
  <c r="V24" i="5" s="1"/>
  <c r="X24" i="5" s="1"/>
  <c r="Z24" i="5" s="1"/>
  <c r="H27" i="5"/>
  <c r="J27" i="5" s="1"/>
  <c r="L27" i="5" s="1"/>
  <c r="N27" i="5" s="1"/>
  <c r="P27" i="5" s="1"/>
  <c r="R27" i="5" s="1"/>
  <c r="T27" i="5" s="1"/>
  <c r="V27" i="5" s="1"/>
  <c r="X27" i="5" s="1"/>
  <c r="Q26" i="5"/>
  <c r="U26" i="5"/>
  <c r="Y27" i="5"/>
  <c r="F31" i="5"/>
  <c r="H31" i="5" s="1"/>
  <c r="J31" i="5" s="1"/>
  <c r="L31" i="5" s="1"/>
  <c r="N31" i="5" s="1"/>
  <c r="P31" i="5" s="1"/>
  <c r="R31" i="5" s="1"/>
  <c r="T31" i="5" s="1"/>
  <c r="V31" i="5" s="1"/>
  <c r="X31" i="5" s="1"/>
  <c r="Z31" i="5" s="1"/>
  <c r="D30" i="5"/>
  <c r="AA17" i="5"/>
  <c r="AA19" i="5"/>
  <c r="Y33" i="5"/>
  <c r="F35" i="5"/>
  <c r="H35" i="5" s="1"/>
  <c r="J35" i="5" s="1"/>
  <c r="L35" i="5" s="1"/>
  <c r="N35" i="5" s="1"/>
  <c r="P35" i="5" s="1"/>
  <c r="R35" i="5" s="1"/>
  <c r="T35" i="5" s="1"/>
  <c r="V35" i="5" s="1"/>
  <c r="X35" i="5" s="1"/>
  <c r="Z35" i="5" s="1"/>
  <c r="D34" i="5"/>
  <c r="F46" i="5"/>
  <c r="H46" i="5" s="1"/>
  <c r="J46" i="5" s="1"/>
  <c r="L46" i="5" s="1"/>
  <c r="N46" i="5" s="1"/>
  <c r="P46" i="5" s="1"/>
  <c r="R46" i="5" s="1"/>
  <c r="T46" i="5" s="1"/>
  <c r="V46" i="5" s="1"/>
  <c r="X46" i="5" s="1"/>
  <c r="Y46" i="5"/>
  <c r="Y45" i="5" s="1"/>
  <c r="F28" i="5"/>
  <c r="H28" i="5" s="1"/>
  <c r="J28" i="5" s="1"/>
  <c r="L28" i="5" s="1"/>
  <c r="N28" i="5" s="1"/>
  <c r="P28" i="5" s="1"/>
  <c r="R28" i="5" s="1"/>
  <c r="T28" i="5" s="1"/>
  <c r="V28" i="5" s="1"/>
  <c r="X28" i="5" s="1"/>
  <c r="Z28" i="5" s="1"/>
  <c r="AA28" i="5" s="1"/>
  <c r="AA31" i="5"/>
  <c r="AA35" i="5"/>
  <c r="AA37" i="5"/>
  <c r="F39" i="5"/>
  <c r="H39" i="5" s="1"/>
  <c r="J39" i="5" s="1"/>
  <c r="L39" i="5" s="1"/>
  <c r="N39" i="5" s="1"/>
  <c r="P39" i="5" s="1"/>
  <c r="R39" i="5" s="1"/>
  <c r="T39" i="5" s="1"/>
  <c r="V39" i="5" s="1"/>
  <c r="X39" i="5" s="1"/>
  <c r="Z39" i="5" s="1"/>
  <c r="AA39" i="5" s="1"/>
  <c r="F40" i="5"/>
  <c r="H40" i="5" s="1"/>
  <c r="J40" i="5" s="1"/>
  <c r="L40" i="5" s="1"/>
  <c r="N40" i="5" s="1"/>
  <c r="P40" i="5" s="1"/>
  <c r="R40" i="5" s="1"/>
  <c r="T40" i="5" s="1"/>
  <c r="V40" i="5" s="1"/>
  <c r="X40" i="5" s="1"/>
  <c r="Z40" i="5" s="1"/>
  <c r="W33" i="5"/>
  <c r="W26" i="5" s="1"/>
  <c r="F48" i="5"/>
  <c r="H48" i="5" s="1"/>
  <c r="J48" i="5" s="1"/>
  <c r="L48" i="5" s="1"/>
  <c r="N48" i="5" s="1"/>
  <c r="P48" i="5" s="1"/>
  <c r="R48" i="5" s="1"/>
  <c r="T48" i="5" s="1"/>
  <c r="V48" i="5" s="1"/>
  <c r="X48" i="5" s="1"/>
  <c r="Z48" i="5" s="1"/>
  <c r="F50" i="5"/>
  <c r="H50" i="5" s="1"/>
  <c r="J50" i="5" s="1"/>
  <c r="L50" i="5" s="1"/>
  <c r="N50" i="5" s="1"/>
  <c r="P50" i="5" s="1"/>
  <c r="R50" i="5" s="1"/>
  <c r="T50" i="5" s="1"/>
  <c r="V50" i="5" s="1"/>
  <c r="X50" i="5" s="1"/>
  <c r="Z50" i="5" s="1"/>
  <c r="F51" i="5"/>
  <c r="H51" i="5" s="1"/>
  <c r="J51" i="5" s="1"/>
  <c r="L51" i="5" s="1"/>
  <c r="N51" i="5" s="1"/>
  <c r="P51" i="5" s="1"/>
  <c r="R51" i="5" s="1"/>
  <c r="T51" i="5" s="1"/>
  <c r="V51" i="5" s="1"/>
  <c r="X51" i="5" s="1"/>
  <c r="Z51" i="5" s="1"/>
  <c r="D54" i="5"/>
  <c r="AA55" i="5"/>
  <c r="F58" i="5"/>
  <c r="H58" i="5" s="1"/>
  <c r="J58" i="5" s="1"/>
  <c r="L58" i="5" s="1"/>
  <c r="N58" i="5" s="1"/>
  <c r="P58" i="5" s="1"/>
  <c r="R58" i="5" s="1"/>
  <c r="T58" i="5" s="1"/>
  <c r="V58" i="5" s="1"/>
  <c r="X58" i="5" s="1"/>
  <c r="Z58" i="5" s="1"/>
  <c r="AA60" i="5"/>
  <c r="AD73" i="5"/>
  <c r="AA40" i="5"/>
  <c r="F47" i="5"/>
  <c r="H47" i="5" s="1"/>
  <c r="J47" i="5" s="1"/>
  <c r="L47" i="5" s="1"/>
  <c r="N47" i="5" s="1"/>
  <c r="P47" i="5" s="1"/>
  <c r="R47" i="5" s="1"/>
  <c r="T47" i="5" s="1"/>
  <c r="V47" i="5" s="1"/>
  <c r="X47" i="5" s="1"/>
  <c r="Z47" i="5" s="1"/>
  <c r="AA47" i="5" s="1"/>
  <c r="AA48" i="5"/>
  <c r="F57" i="5"/>
  <c r="H57" i="5" s="1"/>
  <c r="J57" i="5" s="1"/>
  <c r="L57" i="5" s="1"/>
  <c r="N57" i="5" s="1"/>
  <c r="P57" i="5" s="1"/>
  <c r="R57" i="5" s="1"/>
  <c r="T57" i="5" s="1"/>
  <c r="V57" i="5" s="1"/>
  <c r="X57" i="5" s="1"/>
  <c r="Z57" i="5" s="1"/>
  <c r="F10" i="5"/>
  <c r="H10" i="5" s="1"/>
  <c r="J10" i="5" s="1"/>
  <c r="L10" i="5" s="1"/>
  <c r="N10" i="5" s="1"/>
  <c r="P10" i="5" s="1"/>
  <c r="R10" i="5" s="1"/>
  <c r="T10" i="5" s="1"/>
  <c r="V10" i="5" s="1"/>
  <c r="X10" i="5" s="1"/>
  <c r="Z10" i="5" s="1"/>
  <c r="M62" i="5" l="1"/>
  <c r="C62" i="5"/>
  <c r="Z46" i="5"/>
  <c r="F54" i="5"/>
  <c r="H54" i="5" s="1"/>
  <c r="J54" i="5" s="1"/>
  <c r="L54" i="5" s="1"/>
  <c r="N54" i="5" s="1"/>
  <c r="P54" i="5" s="1"/>
  <c r="R54" i="5" s="1"/>
  <c r="T54" i="5" s="1"/>
  <c r="V54" i="5" s="1"/>
  <c r="X54" i="5" s="1"/>
  <c r="Z54" i="5" s="1"/>
  <c r="AA54" i="5" s="1"/>
  <c r="D53" i="5"/>
  <c r="F34" i="5"/>
  <c r="H34" i="5" s="1"/>
  <c r="J34" i="5" s="1"/>
  <c r="L34" i="5" s="1"/>
  <c r="N34" i="5" s="1"/>
  <c r="P34" i="5" s="1"/>
  <c r="R34" i="5" s="1"/>
  <c r="T34" i="5" s="1"/>
  <c r="V34" i="5" s="1"/>
  <c r="X34" i="5" s="1"/>
  <c r="Z34" i="5" s="1"/>
  <c r="AA34" i="5" s="1"/>
  <c r="D33" i="5"/>
  <c r="F33" i="5" s="1"/>
  <c r="H33" i="5" s="1"/>
  <c r="J33" i="5" s="1"/>
  <c r="L33" i="5" s="1"/>
  <c r="N33" i="5" s="1"/>
  <c r="P33" i="5" s="1"/>
  <c r="R33" i="5" s="1"/>
  <c r="T33" i="5" s="1"/>
  <c r="V33" i="5" s="1"/>
  <c r="X33" i="5" s="1"/>
  <c r="Z33" i="5" s="1"/>
  <c r="AA33" i="5"/>
  <c r="Y26" i="5"/>
  <c r="Z27" i="5"/>
  <c r="AA27" i="5" s="1"/>
  <c r="Y62" i="5"/>
  <c r="F30" i="5"/>
  <c r="H30" i="5" s="1"/>
  <c r="J30" i="5" s="1"/>
  <c r="L30" i="5" s="1"/>
  <c r="N30" i="5" s="1"/>
  <c r="P30" i="5" s="1"/>
  <c r="R30" i="5" s="1"/>
  <c r="T30" i="5" s="1"/>
  <c r="V30" i="5" s="1"/>
  <c r="X30" i="5" s="1"/>
  <c r="Z30" i="5" s="1"/>
  <c r="AA30" i="5" s="1"/>
  <c r="D26" i="5"/>
  <c r="F26" i="5" s="1"/>
  <c r="H26" i="5" s="1"/>
  <c r="J26" i="5" s="1"/>
  <c r="L26" i="5" s="1"/>
  <c r="N26" i="5" s="1"/>
  <c r="P26" i="5" s="1"/>
  <c r="R26" i="5" s="1"/>
  <c r="T26" i="5" s="1"/>
  <c r="V26" i="5" s="1"/>
  <c r="X26" i="5" s="1"/>
  <c r="Z26" i="5" s="1"/>
  <c r="T554" i="1"/>
  <c r="W554" i="1"/>
  <c r="T532" i="1"/>
  <c r="V532" i="1"/>
  <c r="W532" i="1"/>
  <c r="X532" i="1"/>
  <c r="Y532" i="1"/>
  <c r="U532" i="1"/>
  <c r="W518" i="1"/>
  <c r="Y518" i="1"/>
  <c r="X518" i="1"/>
  <c r="F53" i="5" l="1"/>
  <c r="H53" i="5" s="1"/>
  <c r="J53" i="5" s="1"/>
  <c r="L53" i="5" s="1"/>
  <c r="N53" i="5" s="1"/>
  <c r="P53" i="5" s="1"/>
  <c r="R53" i="5" s="1"/>
  <c r="T53" i="5" s="1"/>
  <c r="V53" i="5" s="1"/>
  <c r="X53" i="5" s="1"/>
  <c r="Z53" i="5" s="1"/>
  <c r="D45" i="5"/>
  <c r="AA26" i="5"/>
  <c r="G409" i="1"/>
  <c r="H409" i="1"/>
  <c r="I409" i="1"/>
  <c r="J409" i="1"/>
  <c r="K409" i="1"/>
  <c r="L409" i="1"/>
  <c r="M409" i="1"/>
  <c r="N409" i="1"/>
  <c r="O409" i="1"/>
  <c r="P409" i="1"/>
  <c r="Q409" i="1"/>
  <c r="R409" i="1"/>
  <c r="S409" i="1"/>
  <c r="T409" i="1"/>
  <c r="U409" i="1"/>
  <c r="V409" i="1"/>
  <c r="D410" i="1"/>
  <c r="D409" i="1" s="1"/>
  <c r="Y427" i="1"/>
  <c r="X427" i="1"/>
  <c r="Y401" i="1"/>
  <c r="U383" i="1"/>
  <c r="Y358" i="1"/>
  <c r="X358" i="1"/>
  <c r="E273" i="1"/>
  <c r="F273" i="1"/>
  <c r="H273" i="1"/>
  <c r="I273" i="1"/>
  <c r="J273" i="1"/>
  <c r="K273" i="1"/>
  <c r="L273" i="1"/>
  <c r="M273" i="1"/>
  <c r="N273" i="1"/>
  <c r="O273" i="1"/>
  <c r="P273" i="1"/>
  <c r="Q273" i="1"/>
  <c r="R273" i="1"/>
  <c r="Y273" i="1"/>
  <c r="X273" i="1"/>
  <c r="E269" i="1"/>
  <c r="F269" i="1"/>
  <c r="H269" i="1"/>
  <c r="I269" i="1"/>
  <c r="J269" i="1"/>
  <c r="K269" i="1"/>
  <c r="L269" i="1"/>
  <c r="M269" i="1"/>
  <c r="N269" i="1"/>
  <c r="O269" i="1"/>
  <c r="P269" i="1"/>
  <c r="Q269" i="1"/>
  <c r="R269" i="1"/>
  <c r="Y269" i="1"/>
  <c r="X269" i="1"/>
  <c r="E264" i="1"/>
  <c r="F264" i="1"/>
  <c r="H264" i="1"/>
  <c r="I264" i="1"/>
  <c r="J264" i="1"/>
  <c r="K264" i="1"/>
  <c r="L264" i="1"/>
  <c r="M264" i="1"/>
  <c r="N264" i="1"/>
  <c r="O264" i="1"/>
  <c r="P264" i="1"/>
  <c r="Q264" i="1"/>
  <c r="R264" i="1"/>
  <c r="Y253" i="1"/>
  <c r="X253" i="1"/>
  <c r="F45" i="5" l="1"/>
  <c r="H45" i="5" s="1"/>
  <c r="J45" i="5" s="1"/>
  <c r="L45" i="5" s="1"/>
  <c r="N45" i="5" s="1"/>
  <c r="P45" i="5" s="1"/>
  <c r="R45" i="5" s="1"/>
  <c r="T45" i="5" s="1"/>
  <c r="V45" i="5" s="1"/>
  <c r="X45" i="5" s="1"/>
  <c r="Z45" i="5" s="1"/>
  <c r="D62" i="5"/>
  <c r="F62" i="5" s="1"/>
  <c r="H62" i="5" s="1"/>
  <c r="J62" i="5" s="1"/>
  <c r="L62" i="5" s="1"/>
  <c r="N62" i="5" s="1"/>
  <c r="P62" i="5" s="1"/>
  <c r="R62" i="5" s="1"/>
  <c r="T62" i="5" s="1"/>
  <c r="V62" i="5" s="1"/>
  <c r="X62" i="5" s="1"/>
  <c r="Z62" i="5" s="1"/>
  <c r="Y300" i="1"/>
  <c r="X300" i="1"/>
  <c r="X284" i="1" l="1"/>
  <c r="Y284" i="1"/>
  <c r="Y228" i="1"/>
  <c r="X228" i="1"/>
  <c r="Y185" i="1"/>
  <c r="E185" i="1"/>
  <c r="F185" i="1"/>
  <c r="H185" i="1"/>
  <c r="I185" i="1"/>
  <c r="J185" i="1"/>
  <c r="K185" i="1"/>
  <c r="L185" i="1"/>
  <c r="M185" i="1"/>
  <c r="N185" i="1"/>
  <c r="O185" i="1"/>
  <c r="P185" i="1"/>
  <c r="Q185" i="1"/>
  <c r="R185" i="1"/>
  <c r="X185" i="1"/>
  <c r="E172" i="1"/>
  <c r="F172" i="1"/>
  <c r="H172" i="1"/>
  <c r="I172" i="1"/>
  <c r="J172" i="1"/>
  <c r="K172" i="1"/>
  <c r="L172" i="1"/>
  <c r="M172" i="1"/>
  <c r="N172" i="1"/>
  <c r="O172" i="1"/>
  <c r="P172" i="1"/>
  <c r="Q172" i="1"/>
  <c r="R172" i="1"/>
  <c r="E165" i="1"/>
  <c r="F165" i="1"/>
  <c r="H165" i="1"/>
  <c r="I165" i="1"/>
  <c r="J165" i="1"/>
  <c r="K165" i="1"/>
  <c r="L165" i="1"/>
  <c r="M165" i="1"/>
  <c r="N165" i="1"/>
  <c r="O165" i="1"/>
  <c r="P165" i="1"/>
  <c r="Q165" i="1"/>
  <c r="R165" i="1"/>
  <c r="X165" i="1"/>
  <c r="Y165" i="1"/>
  <c r="U119" i="1" l="1"/>
  <c r="Y94" i="1"/>
  <c r="X94" i="1"/>
  <c r="E111" i="1"/>
  <c r="F111" i="1"/>
  <c r="X102" i="1"/>
  <c r="Y102" i="1"/>
  <c r="Y99" i="1" s="1"/>
  <c r="E99" i="1"/>
  <c r="W101" i="1"/>
  <c r="V101" i="1"/>
  <c r="U101" i="1"/>
  <c r="S101" i="1"/>
  <c r="G101" i="1"/>
  <c r="D101" i="1"/>
  <c r="T101" i="1" l="1"/>
  <c r="Z101" i="1" s="1"/>
  <c r="AA101" i="1"/>
  <c r="X66" i="1" l="1"/>
  <c r="Y66" i="1"/>
  <c r="X87" i="1"/>
  <c r="Y87" i="1"/>
  <c r="E90" i="1"/>
  <c r="F90" i="1"/>
  <c r="H90" i="1"/>
  <c r="I90" i="1"/>
  <c r="J90" i="1"/>
  <c r="K90" i="1"/>
  <c r="L90" i="1"/>
  <c r="M90" i="1"/>
  <c r="N90" i="1"/>
  <c r="O90" i="1"/>
  <c r="P90" i="1"/>
  <c r="Q90" i="1"/>
  <c r="R90" i="1"/>
  <c r="X90" i="1"/>
  <c r="Y90" i="1"/>
  <c r="X42" i="1" l="1"/>
  <c r="Y42" i="1"/>
  <c r="D487" i="1"/>
  <c r="E487" i="1"/>
  <c r="F487" i="1"/>
  <c r="H487" i="1"/>
  <c r="I487" i="1"/>
  <c r="J487" i="1"/>
  <c r="K487" i="1"/>
  <c r="L487" i="1"/>
  <c r="M487" i="1"/>
  <c r="N487" i="1"/>
  <c r="O487" i="1"/>
  <c r="P487" i="1"/>
  <c r="Q487" i="1"/>
  <c r="R487" i="1"/>
  <c r="X487" i="1"/>
  <c r="Y487" i="1"/>
  <c r="U487" i="1"/>
  <c r="AB130" i="1"/>
  <c r="AA487" i="1"/>
  <c r="AA488" i="1"/>
  <c r="X27" i="1"/>
  <c r="Y27" i="1"/>
  <c r="E37" i="2" l="1"/>
  <c r="F37" i="2"/>
  <c r="E62" i="2"/>
  <c r="F62" i="2"/>
  <c r="E59" i="2"/>
  <c r="F59" i="2"/>
  <c r="E55" i="2"/>
  <c r="F55" i="2"/>
  <c r="E49" i="2"/>
  <c r="F49" i="2"/>
  <c r="E44" i="2"/>
  <c r="F44" i="2"/>
  <c r="E42" i="2"/>
  <c r="F42" i="2"/>
  <c r="E32" i="2"/>
  <c r="F32" i="2"/>
  <c r="E25" i="2"/>
  <c r="F25" i="2"/>
  <c r="E20" i="2"/>
  <c r="F20" i="2"/>
  <c r="E12" i="2"/>
  <c r="F12" i="2"/>
  <c r="D13" i="2"/>
  <c r="D14" i="2"/>
  <c r="D15" i="2"/>
  <c r="D16" i="2"/>
  <c r="D17" i="2"/>
  <c r="D18" i="2"/>
  <c r="D19" i="2"/>
  <c r="D21" i="2"/>
  <c r="D22" i="2"/>
  <c r="D23" i="2"/>
  <c r="D24" i="2"/>
  <c r="D26" i="2"/>
  <c r="D27" i="2"/>
  <c r="D28" i="2"/>
  <c r="D29" i="2"/>
  <c r="D30" i="2"/>
  <c r="D31" i="2"/>
  <c r="D33" i="2"/>
  <c r="D34" i="2"/>
  <c r="D35" i="2"/>
  <c r="D36" i="2"/>
  <c r="D38" i="2"/>
  <c r="D39" i="2"/>
  <c r="D40" i="2"/>
  <c r="D41" i="2"/>
  <c r="D43" i="2"/>
  <c r="D42" i="2" s="1"/>
  <c r="D45" i="2"/>
  <c r="D46" i="2"/>
  <c r="D47" i="2"/>
  <c r="D48" i="2"/>
  <c r="D50" i="2"/>
  <c r="D51" i="2"/>
  <c r="D52" i="2"/>
  <c r="D53" i="2"/>
  <c r="D54" i="2"/>
  <c r="D56" i="2"/>
  <c r="D57" i="2"/>
  <c r="D58" i="2"/>
  <c r="D60" i="2"/>
  <c r="D61" i="2"/>
  <c r="D63" i="2"/>
  <c r="D62" i="2" s="1"/>
  <c r="D64" i="2"/>
  <c r="D32" i="2" l="1"/>
  <c r="E65" i="2"/>
  <c r="F65" i="2"/>
  <c r="D59" i="2"/>
  <c r="D55" i="2"/>
  <c r="D49" i="2"/>
  <c r="D44" i="2"/>
  <c r="D37" i="2"/>
  <c r="D25" i="2"/>
  <c r="D20" i="2"/>
  <c r="D12" i="2"/>
  <c r="D65" i="2" l="1"/>
  <c r="W551" i="1" l="1"/>
  <c r="Y550" i="1"/>
  <c r="X550" i="1"/>
  <c r="W549" i="1"/>
  <c r="Y548" i="1"/>
  <c r="X548" i="1"/>
  <c r="W547" i="1"/>
  <c r="W546" i="1"/>
  <c r="Y545" i="1"/>
  <c r="Y544" i="1" s="1"/>
  <c r="X545" i="1"/>
  <c r="W543" i="1"/>
  <c r="Y541" i="1"/>
  <c r="W542" i="1"/>
  <c r="X541" i="1"/>
  <c r="W541" i="1"/>
  <c r="W540" i="1"/>
  <c r="W539" i="1"/>
  <c r="Y537" i="1"/>
  <c r="W538" i="1"/>
  <c r="X537" i="1"/>
  <c r="W536" i="1"/>
  <c r="W535" i="1"/>
  <c r="W534" i="1"/>
  <c r="W533" i="1"/>
  <c r="W531" i="1"/>
  <c r="W530" i="1"/>
  <c r="Y529" i="1"/>
  <c r="X529" i="1"/>
  <c r="X527" i="1" s="1"/>
  <c r="Y527" i="1"/>
  <c r="W528" i="1"/>
  <c r="W525" i="1"/>
  <c r="Z525" i="1" s="1"/>
  <c r="Y524" i="1"/>
  <c r="X524" i="1"/>
  <c r="W523" i="1"/>
  <c r="W522" i="1"/>
  <c r="W521" i="1"/>
  <c r="W520" i="1"/>
  <c r="W519" i="1"/>
  <c r="W517" i="1"/>
  <c r="W516" i="1"/>
  <c r="W515" i="1"/>
  <c r="W514" i="1"/>
  <c r="W513" i="1"/>
  <c r="W512" i="1"/>
  <c r="W511" i="1"/>
  <c r="W510" i="1"/>
  <c r="W509" i="1"/>
  <c r="W508" i="1"/>
  <c r="W507" i="1"/>
  <c r="W506" i="1"/>
  <c r="W505" i="1"/>
  <c r="W504" i="1"/>
  <c r="W503" i="1"/>
  <c r="W502" i="1"/>
  <c r="Y501" i="1"/>
  <c r="Y489" i="1" s="1"/>
  <c r="X501" i="1"/>
  <c r="W501" i="1"/>
  <c r="W500" i="1"/>
  <c r="W499" i="1"/>
  <c r="W498" i="1"/>
  <c r="Y496" i="1"/>
  <c r="W497" i="1"/>
  <c r="X496" i="1"/>
  <c r="X489" i="1" s="1"/>
  <c r="W495" i="1"/>
  <c r="W494" i="1"/>
  <c r="W493" i="1"/>
  <c r="W492" i="1"/>
  <c r="W491" i="1"/>
  <c r="W490" i="1"/>
  <c r="W488" i="1"/>
  <c r="W487" i="1" s="1"/>
  <c r="W485" i="1"/>
  <c r="W484" i="1"/>
  <c r="Y482" i="1"/>
  <c r="W483" i="1"/>
  <c r="X482" i="1"/>
  <c r="W481" i="1"/>
  <c r="W480" i="1"/>
  <c r="Y479" i="1"/>
  <c r="Y475" i="1" s="1"/>
  <c r="W478" i="1"/>
  <c r="W477" i="1"/>
  <c r="Y476" i="1"/>
  <c r="X476" i="1"/>
  <c r="W474" i="1"/>
  <c r="Y473" i="1"/>
  <c r="X473" i="1"/>
  <c r="W472" i="1"/>
  <c r="W471" i="1"/>
  <c r="W470" i="1"/>
  <c r="W469" i="1"/>
  <c r="Y467" i="1"/>
  <c r="W468" i="1"/>
  <c r="X467" i="1"/>
  <c r="W465" i="1"/>
  <c r="W464" i="1"/>
  <c r="W463" i="1"/>
  <c r="W462" i="1"/>
  <c r="Y461" i="1"/>
  <c r="X461" i="1"/>
  <c r="W460" i="1"/>
  <c r="W459" i="1"/>
  <c r="Y457" i="1"/>
  <c r="W458" i="1"/>
  <c r="X457" i="1"/>
  <c r="W456" i="1"/>
  <c r="W455" i="1"/>
  <c r="W454" i="1"/>
  <c r="W453" i="1"/>
  <c r="W452" i="1"/>
  <c r="W451" i="1"/>
  <c r="W450" i="1"/>
  <c r="W449" i="1"/>
  <c r="Y448" i="1"/>
  <c r="X448" i="1"/>
  <c r="X445" i="1"/>
  <c r="X444" i="1"/>
  <c r="X443" i="1"/>
  <c r="W442" i="1"/>
  <c r="W441" i="1"/>
  <c r="W440" i="1"/>
  <c r="W439" i="1"/>
  <c r="W438" i="1"/>
  <c r="Y437" i="1"/>
  <c r="W434" i="1"/>
  <c r="W433" i="1"/>
  <c r="W432" i="1"/>
  <c r="W431" i="1"/>
  <c r="W430" i="1"/>
  <c r="W429" i="1"/>
  <c r="W426" i="1"/>
  <c r="Y424" i="1"/>
  <c r="W425" i="1"/>
  <c r="X424" i="1"/>
  <c r="W423" i="1"/>
  <c r="W422" i="1"/>
  <c r="W421" i="1"/>
  <c r="W420" i="1"/>
  <c r="X419" i="1"/>
  <c r="X418" i="1"/>
  <c r="X417" i="1"/>
  <c r="W416" i="1"/>
  <c r="W415" i="1"/>
  <c r="W414" i="1"/>
  <c r="Y411" i="1"/>
  <c r="W413" i="1"/>
  <c r="W408" i="1"/>
  <c r="Y405" i="1"/>
  <c r="W407" i="1"/>
  <c r="W404" i="1"/>
  <c r="W403" i="1"/>
  <c r="W400" i="1"/>
  <c r="W399" i="1"/>
  <c r="W398" i="1"/>
  <c r="W397" i="1"/>
  <c r="W396" i="1"/>
  <c r="W395" i="1"/>
  <c r="W394" i="1"/>
  <c r="W393" i="1"/>
  <c r="W392" i="1"/>
  <c r="W391" i="1"/>
  <c r="W390" i="1"/>
  <c r="W389" i="1"/>
  <c r="W388" i="1"/>
  <c r="W387" i="1"/>
  <c r="W386" i="1"/>
  <c r="W385" i="1"/>
  <c r="W384" i="1"/>
  <c r="W383" i="1"/>
  <c r="W382" i="1"/>
  <c r="W381" i="1"/>
  <c r="Y379" i="1"/>
  <c r="W376" i="1"/>
  <c r="W375" i="1"/>
  <c r="W374" i="1"/>
  <c r="W373" i="1"/>
  <c r="W372" i="1"/>
  <c r="W371" i="1"/>
  <c r="W370" i="1"/>
  <c r="W369" i="1"/>
  <c r="W368" i="1"/>
  <c r="W367" i="1"/>
  <c r="W366" i="1"/>
  <c r="W365" i="1"/>
  <c r="W364" i="1"/>
  <c r="W363" i="1"/>
  <c r="W362" i="1"/>
  <c r="W361" i="1"/>
  <c r="W360" i="1"/>
  <c r="W359" i="1"/>
  <c r="W357" i="1"/>
  <c r="W356" i="1"/>
  <c r="W355" i="1"/>
  <c r="W352" i="1"/>
  <c r="W351" i="1"/>
  <c r="W350" i="1"/>
  <c r="Y347" i="1"/>
  <c r="W349" i="1"/>
  <c r="W346" i="1"/>
  <c r="W345" i="1"/>
  <c r="W344" i="1"/>
  <c r="Y341" i="1"/>
  <c r="W343" i="1"/>
  <c r="W340" i="1"/>
  <c r="W339" i="1"/>
  <c r="W338" i="1"/>
  <c r="W337" i="1"/>
  <c r="W336" i="1"/>
  <c r="W335" i="1"/>
  <c r="W334" i="1"/>
  <c r="Y331" i="1"/>
  <c r="W333" i="1"/>
  <c r="W330" i="1"/>
  <c r="W329" i="1"/>
  <c r="W328" i="1"/>
  <c r="W327" i="1"/>
  <c r="W326" i="1"/>
  <c r="W325" i="1"/>
  <c r="Y323" i="1"/>
  <c r="W322" i="1"/>
  <c r="W321" i="1"/>
  <c r="W320" i="1"/>
  <c r="W319" i="1"/>
  <c r="Y317" i="1"/>
  <c r="W316" i="1"/>
  <c r="Y313" i="1"/>
  <c r="W315" i="1"/>
  <c r="W312" i="1"/>
  <c r="W311" i="1"/>
  <c r="Y309" i="1"/>
  <c r="W308" i="1"/>
  <c r="W307" i="1"/>
  <c r="W306" i="1"/>
  <c r="W305" i="1"/>
  <c r="W304" i="1"/>
  <c r="W303" i="1"/>
  <c r="W302" i="1"/>
  <c r="W301" i="1"/>
  <c r="W299" i="1"/>
  <c r="W298" i="1"/>
  <c r="W297" i="1"/>
  <c r="W296" i="1"/>
  <c r="W295" i="1"/>
  <c r="W294" i="1"/>
  <c r="W293" i="1"/>
  <c r="W292" i="1"/>
  <c r="W291" i="1"/>
  <c r="W290" i="1"/>
  <c r="Y287" i="1"/>
  <c r="W289" i="1"/>
  <c r="W286" i="1"/>
  <c r="W285" i="1"/>
  <c r="W284" i="1" s="1"/>
  <c r="W283" i="1"/>
  <c r="W282" i="1"/>
  <c r="W281" i="1"/>
  <c r="W280" i="1"/>
  <c r="W279" i="1"/>
  <c r="W278" i="1"/>
  <c r="W277" i="1"/>
  <c r="W276" i="1"/>
  <c r="W275" i="1"/>
  <c r="W272" i="1"/>
  <c r="W271" i="1"/>
  <c r="W268" i="1"/>
  <c r="W267" i="1"/>
  <c r="W266" i="1"/>
  <c r="Y264" i="1"/>
  <c r="W263" i="1"/>
  <c r="W262" i="1"/>
  <c r="W261" i="1"/>
  <c r="W260" i="1"/>
  <c r="W259" i="1"/>
  <c r="W258" i="1"/>
  <c r="W257" i="1"/>
  <c r="W256" i="1"/>
  <c r="W255" i="1"/>
  <c r="Y249" i="1"/>
  <c r="W251" i="1"/>
  <c r="W248" i="1"/>
  <c r="W247" i="1"/>
  <c r="W246" i="1"/>
  <c r="W245" i="1"/>
  <c r="W244" i="1"/>
  <c r="W243" i="1"/>
  <c r="X242" i="1"/>
  <c r="W241" i="1"/>
  <c r="W240" i="1"/>
  <c r="W239" i="1"/>
  <c r="W238" i="1"/>
  <c r="W237" i="1"/>
  <c r="W236" i="1"/>
  <c r="W235" i="1"/>
  <c r="W234" i="1"/>
  <c r="W233" i="1"/>
  <c r="W232" i="1"/>
  <c r="W231" i="1"/>
  <c r="W230" i="1"/>
  <c r="W229" i="1"/>
  <c r="W227" i="1"/>
  <c r="W226" i="1"/>
  <c r="W225" i="1"/>
  <c r="W224" i="1"/>
  <c r="W223" i="1"/>
  <c r="W222" i="1"/>
  <c r="W221" i="1"/>
  <c r="W220" i="1"/>
  <c r="W219" i="1"/>
  <c r="W218" i="1"/>
  <c r="W217" i="1"/>
  <c r="W216" i="1"/>
  <c r="W215" i="1"/>
  <c r="X214" i="1"/>
  <c r="W213" i="1"/>
  <c r="W212" i="1"/>
  <c r="W211" i="1"/>
  <c r="W210" i="1"/>
  <c r="W209" i="1"/>
  <c r="W208" i="1"/>
  <c r="W207" i="1"/>
  <c r="W206" i="1"/>
  <c r="W205" i="1"/>
  <c r="W204" i="1"/>
  <c r="W203" i="1"/>
  <c r="W202" i="1"/>
  <c r="W201" i="1"/>
  <c r="W200" i="1"/>
  <c r="W199" i="1"/>
  <c r="W198" i="1"/>
  <c r="W197" i="1"/>
  <c r="W196" i="1"/>
  <c r="W195" i="1"/>
  <c r="W194" i="1"/>
  <c r="W193" i="1"/>
  <c r="W192" i="1"/>
  <c r="W191" i="1"/>
  <c r="W190" i="1"/>
  <c r="W189" i="1"/>
  <c r="W188" i="1"/>
  <c r="W187" i="1"/>
  <c r="W186" i="1"/>
  <c r="X182" i="1"/>
  <c r="X181" i="1"/>
  <c r="W180" i="1"/>
  <c r="Y178" i="1"/>
  <c r="W177" i="1"/>
  <c r="W176" i="1"/>
  <c r="W175" i="1"/>
  <c r="Y172" i="1"/>
  <c r="W174" i="1"/>
  <c r="W171" i="1"/>
  <c r="W170" i="1"/>
  <c r="W169" i="1"/>
  <c r="W168" i="1"/>
  <c r="W167" i="1"/>
  <c r="W166" i="1"/>
  <c r="W164" i="1"/>
  <c r="W163" i="1"/>
  <c r="W162" i="1"/>
  <c r="W161" i="1"/>
  <c r="W160" i="1"/>
  <c r="W159" i="1"/>
  <c r="W158" i="1"/>
  <c r="W157" i="1"/>
  <c r="W156" i="1"/>
  <c r="W155" i="1"/>
  <c r="W154" i="1"/>
  <c r="W153" i="1"/>
  <c r="W152" i="1"/>
  <c r="W151" i="1"/>
  <c r="W150" i="1"/>
  <c r="W149" i="1"/>
  <c r="W148" i="1"/>
  <c r="W147" i="1"/>
  <c r="W146" i="1"/>
  <c r="W145" i="1"/>
  <c r="W144" i="1"/>
  <c r="Y142" i="1"/>
  <c r="W143" i="1"/>
  <c r="W140" i="1"/>
  <c r="W139" i="1"/>
  <c r="W138" i="1"/>
  <c r="W137" i="1"/>
  <c r="W136" i="1"/>
  <c r="W135" i="1"/>
  <c r="W134" i="1"/>
  <c r="W133" i="1"/>
  <c r="W132" i="1"/>
  <c r="W131" i="1"/>
  <c r="W130" i="1"/>
  <c r="W129" i="1"/>
  <c r="W128" i="1"/>
  <c r="W127" i="1"/>
  <c r="W126" i="1"/>
  <c r="W125" i="1"/>
  <c r="W124" i="1"/>
  <c r="W123" i="1"/>
  <c r="W122" i="1"/>
  <c r="W121" i="1"/>
  <c r="W120" i="1"/>
  <c r="Y118" i="1"/>
  <c r="Y111" i="1" s="1"/>
  <c r="W117" i="1"/>
  <c r="W116" i="1"/>
  <c r="W115" i="1"/>
  <c r="W114" i="1"/>
  <c r="W113" i="1"/>
  <c r="W110" i="1"/>
  <c r="W109" i="1"/>
  <c r="W108" i="1"/>
  <c r="W107" i="1"/>
  <c r="W106" i="1"/>
  <c r="W105" i="1"/>
  <c r="W104" i="1"/>
  <c r="W103" i="1"/>
  <c r="W100" i="1"/>
  <c r="W98" i="1"/>
  <c r="W97" i="1"/>
  <c r="W96" i="1"/>
  <c r="W95" i="1"/>
  <c r="Y92" i="1"/>
  <c r="W93" i="1"/>
  <c r="X92" i="1"/>
  <c r="W89" i="1"/>
  <c r="W88" i="1"/>
  <c r="W86" i="1"/>
  <c r="W85" i="1"/>
  <c r="W84" i="1"/>
  <c r="W83" i="1"/>
  <c r="W82" i="1"/>
  <c r="W81" i="1"/>
  <c r="W80" i="1"/>
  <c r="W79" i="1"/>
  <c r="W78" i="1"/>
  <c r="X77" i="1"/>
  <c r="W76" i="1"/>
  <c r="W75" i="1"/>
  <c r="W74" i="1"/>
  <c r="W73" i="1"/>
  <c r="W72" i="1"/>
  <c r="W71" i="1"/>
  <c r="W70" i="1"/>
  <c r="W69" i="1"/>
  <c r="W68" i="1"/>
  <c r="W67" i="1"/>
  <c r="W66" i="1" s="1"/>
  <c r="Y62" i="1"/>
  <c r="W63" i="1"/>
  <c r="X62" i="1"/>
  <c r="W61" i="1"/>
  <c r="W60" i="1"/>
  <c r="W59" i="1"/>
  <c r="W58" i="1"/>
  <c r="Y56" i="1"/>
  <c r="W57" i="1"/>
  <c r="X56" i="1"/>
  <c r="W55" i="1"/>
  <c r="W54" i="1"/>
  <c r="W53" i="1"/>
  <c r="X52" i="1"/>
  <c r="W51" i="1"/>
  <c r="Y49" i="1"/>
  <c r="W48" i="1"/>
  <c r="W47" i="1"/>
  <c r="W46" i="1"/>
  <c r="W45" i="1"/>
  <c r="W44" i="1"/>
  <c r="W43" i="1"/>
  <c r="Y41" i="1"/>
  <c r="W39" i="1"/>
  <c r="W38" i="1"/>
  <c r="W37" i="1"/>
  <c r="W36" i="1"/>
  <c r="W35" i="1"/>
  <c r="W34" i="1"/>
  <c r="W33" i="1"/>
  <c r="W32" i="1"/>
  <c r="W31" i="1"/>
  <c r="W30" i="1"/>
  <c r="W29" i="1"/>
  <c r="W28" i="1"/>
  <c r="Y25" i="1"/>
  <c r="W26" i="1"/>
  <c r="W25" i="1" s="1"/>
  <c r="X25" i="1"/>
  <c r="W24" i="1"/>
  <c r="W23" i="1"/>
  <c r="W22" i="1"/>
  <c r="W21" i="1"/>
  <c r="Y19" i="1"/>
  <c r="W20" i="1"/>
  <c r="X19" i="1"/>
  <c r="Y17" i="1"/>
  <c r="W18" i="1"/>
  <c r="X17" i="1"/>
  <c r="Y15" i="1"/>
  <c r="W16" i="1"/>
  <c r="X15" i="1"/>
  <c r="W14" i="1"/>
  <c r="W13" i="1"/>
  <c r="Y11" i="1"/>
  <c r="W12" i="1"/>
  <c r="X11" i="1"/>
  <c r="Y9" i="1"/>
  <c r="W10" i="1"/>
  <c r="X9" i="1"/>
  <c r="V551" i="1"/>
  <c r="U551" i="1"/>
  <c r="S551" i="1"/>
  <c r="S550" i="1" s="1"/>
  <c r="G551" i="1"/>
  <c r="D551" i="1"/>
  <c r="R550" i="1"/>
  <c r="Q550" i="1"/>
  <c r="P550" i="1"/>
  <c r="O550" i="1"/>
  <c r="N550" i="1"/>
  <c r="M550" i="1"/>
  <c r="L550" i="1"/>
  <c r="K550" i="1"/>
  <c r="J550" i="1"/>
  <c r="I550" i="1"/>
  <c r="H550" i="1"/>
  <c r="F550" i="1"/>
  <c r="E550" i="1"/>
  <c r="V549" i="1"/>
  <c r="U549" i="1"/>
  <c r="AA549" i="1" s="1"/>
  <c r="S549" i="1"/>
  <c r="S548" i="1" s="1"/>
  <c r="G549" i="1"/>
  <c r="D549" i="1"/>
  <c r="D548" i="1" s="1"/>
  <c r="R548" i="1"/>
  <c r="Q548" i="1"/>
  <c r="P548" i="1"/>
  <c r="O548" i="1"/>
  <c r="N548" i="1"/>
  <c r="M548" i="1"/>
  <c r="L548" i="1"/>
  <c r="K548" i="1"/>
  <c r="J548" i="1"/>
  <c r="I548" i="1"/>
  <c r="H548" i="1"/>
  <c r="G548" i="1"/>
  <c r="F548" i="1"/>
  <c r="E548" i="1"/>
  <c r="V547" i="1"/>
  <c r="U547" i="1"/>
  <c r="AA547" i="1" s="1"/>
  <c r="S547" i="1"/>
  <c r="G547" i="1"/>
  <c r="D547" i="1"/>
  <c r="V546" i="1"/>
  <c r="U546" i="1"/>
  <c r="AA546" i="1" s="1"/>
  <c r="S546" i="1"/>
  <c r="G546" i="1"/>
  <c r="D546" i="1"/>
  <c r="R545" i="1"/>
  <c r="Q545" i="1"/>
  <c r="P545" i="1"/>
  <c r="O545" i="1"/>
  <c r="N545" i="1"/>
  <c r="M545" i="1"/>
  <c r="L545" i="1"/>
  <c r="K545" i="1"/>
  <c r="J545" i="1"/>
  <c r="I545" i="1"/>
  <c r="H545" i="1"/>
  <c r="F545" i="1"/>
  <c r="F544" i="1" s="1"/>
  <c r="E545" i="1"/>
  <c r="M544" i="1"/>
  <c r="V543" i="1"/>
  <c r="U543" i="1"/>
  <c r="AA543" i="1" s="1"/>
  <c r="S543" i="1"/>
  <c r="G543" i="1"/>
  <c r="D543" i="1"/>
  <c r="V542" i="1"/>
  <c r="U542" i="1"/>
  <c r="S542" i="1"/>
  <c r="G542" i="1"/>
  <c r="D542" i="1"/>
  <c r="R541" i="1"/>
  <c r="Q541" i="1"/>
  <c r="P541" i="1"/>
  <c r="O541" i="1"/>
  <c r="N541" i="1"/>
  <c r="M541" i="1"/>
  <c r="L541" i="1"/>
  <c r="K541" i="1"/>
  <c r="J541" i="1"/>
  <c r="I541" i="1"/>
  <c r="H541" i="1"/>
  <c r="F541" i="1"/>
  <c r="E541" i="1"/>
  <c r="V540" i="1"/>
  <c r="U540" i="1"/>
  <c r="S540" i="1"/>
  <c r="G540" i="1"/>
  <c r="V539" i="1"/>
  <c r="AB539" i="1" s="1"/>
  <c r="U539" i="1"/>
  <c r="AA539" i="1" s="1"/>
  <c r="S539" i="1"/>
  <c r="G539" i="1"/>
  <c r="V538" i="1"/>
  <c r="AB538" i="1" s="1"/>
  <c r="U538" i="1"/>
  <c r="S538" i="1"/>
  <c r="S537" i="1" s="1"/>
  <c r="G538" i="1"/>
  <c r="D538" i="1"/>
  <c r="R537" i="1"/>
  <c r="Q537" i="1"/>
  <c r="P537" i="1"/>
  <c r="O537" i="1"/>
  <c r="N537" i="1"/>
  <c r="M537" i="1"/>
  <c r="L537" i="1"/>
  <c r="K537" i="1"/>
  <c r="J537" i="1"/>
  <c r="I537" i="1"/>
  <c r="H537" i="1"/>
  <c r="F537" i="1"/>
  <c r="E537" i="1"/>
  <c r="V536" i="1"/>
  <c r="U536" i="1"/>
  <c r="S536" i="1"/>
  <c r="G536" i="1"/>
  <c r="D536" i="1"/>
  <c r="V535" i="1"/>
  <c r="U535" i="1"/>
  <c r="S535" i="1"/>
  <c r="G535" i="1"/>
  <c r="D535" i="1"/>
  <c r="V534" i="1"/>
  <c r="U534" i="1"/>
  <c r="S534" i="1"/>
  <c r="G534" i="1"/>
  <c r="D534" i="1"/>
  <c r="V533" i="1"/>
  <c r="AB533" i="1" s="1"/>
  <c r="U533" i="1"/>
  <c r="AA533" i="1" s="1"/>
  <c r="S533" i="1"/>
  <c r="G533" i="1"/>
  <c r="D533" i="1"/>
  <c r="R532" i="1"/>
  <c r="Q532" i="1"/>
  <c r="P532" i="1"/>
  <c r="O532" i="1"/>
  <c r="N532" i="1"/>
  <c r="M532" i="1"/>
  <c r="L532" i="1"/>
  <c r="K532" i="1"/>
  <c r="J532" i="1"/>
  <c r="I532" i="1"/>
  <c r="H532" i="1"/>
  <c r="F532" i="1"/>
  <c r="E532" i="1"/>
  <c r="V531" i="1"/>
  <c r="U531" i="1"/>
  <c r="S531" i="1"/>
  <c r="G531" i="1"/>
  <c r="D531" i="1"/>
  <c r="V530" i="1"/>
  <c r="U530" i="1"/>
  <c r="AA530" i="1" s="1"/>
  <c r="S530" i="1"/>
  <c r="G530" i="1"/>
  <c r="D530" i="1"/>
  <c r="R529" i="1"/>
  <c r="Q529" i="1"/>
  <c r="P529" i="1"/>
  <c r="O529" i="1"/>
  <c r="N529" i="1"/>
  <c r="M529" i="1"/>
  <c r="L529" i="1"/>
  <c r="K529" i="1"/>
  <c r="J529" i="1"/>
  <c r="I529" i="1"/>
  <c r="H529" i="1"/>
  <c r="F529" i="1"/>
  <c r="E529" i="1"/>
  <c r="V528" i="1"/>
  <c r="U528" i="1"/>
  <c r="AA528" i="1" s="1"/>
  <c r="S528" i="1"/>
  <c r="G528" i="1"/>
  <c r="D528" i="1"/>
  <c r="R527" i="1"/>
  <c r="P527" i="1"/>
  <c r="N527" i="1"/>
  <c r="L527" i="1"/>
  <c r="J527" i="1"/>
  <c r="H527" i="1"/>
  <c r="E527" i="1"/>
  <c r="V525" i="1"/>
  <c r="U525" i="1"/>
  <c r="S525" i="1"/>
  <c r="S524" i="1" s="1"/>
  <c r="G525" i="1"/>
  <c r="D525" i="1"/>
  <c r="U524" i="1"/>
  <c r="R524" i="1"/>
  <c r="Q524" i="1"/>
  <c r="P524" i="1"/>
  <c r="O524" i="1"/>
  <c r="N524" i="1"/>
  <c r="M524" i="1"/>
  <c r="L524" i="1"/>
  <c r="K524" i="1"/>
  <c r="J524" i="1"/>
  <c r="I524" i="1"/>
  <c r="H524" i="1"/>
  <c r="F524" i="1"/>
  <c r="E524" i="1"/>
  <c r="V523" i="1"/>
  <c r="AB523" i="1" s="1"/>
  <c r="U523" i="1"/>
  <c r="S523" i="1"/>
  <c r="G523" i="1"/>
  <c r="D523" i="1"/>
  <c r="V522" i="1"/>
  <c r="U522" i="1"/>
  <c r="S522" i="1"/>
  <c r="G522" i="1"/>
  <c r="D522" i="1"/>
  <c r="V521" i="1"/>
  <c r="AB521" i="1" s="1"/>
  <c r="U521" i="1"/>
  <c r="S521" i="1"/>
  <c r="G521" i="1"/>
  <c r="D521" i="1"/>
  <c r="V520" i="1"/>
  <c r="AB520" i="1" s="1"/>
  <c r="U520" i="1"/>
  <c r="S520" i="1"/>
  <c r="G520" i="1"/>
  <c r="D520" i="1"/>
  <c r="V519" i="1"/>
  <c r="AB519" i="1" s="1"/>
  <c r="U519" i="1"/>
  <c r="S519" i="1"/>
  <c r="G519" i="1"/>
  <c r="D519" i="1"/>
  <c r="R518" i="1"/>
  <c r="Q518" i="1"/>
  <c r="P518" i="1"/>
  <c r="O518" i="1"/>
  <c r="N518" i="1"/>
  <c r="M518" i="1"/>
  <c r="L518" i="1"/>
  <c r="K518" i="1"/>
  <c r="J518" i="1"/>
  <c r="I518" i="1"/>
  <c r="H518" i="1"/>
  <c r="F518" i="1"/>
  <c r="E518" i="1"/>
  <c r="V517" i="1"/>
  <c r="AB517" i="1" s="1"/>
  <c r="U517" i="1"/>
  <c r="AA517" i="1" s="1"/>
  <c r="S517" i="1"/>
  <c r="G517" i="1"/>
  <c r="D517" i="1"/>
  <c r="V516" i="1"/>
  <c r="AB516" i="1" s="1"/>
  <c r="U516" i="1"/>
  <c r="S516" i="1"/>
  <c r="G516" i="1"/>
  <c r="D516" i="1"/>
  <c r="V515" i="1"/>
  <c r="AB515" i="1" s="1"/>
  <c r="U515" i="1"/>
  <c r="AA515" i="1" s="1"/>
  <c r="S515" i="1"/>
  <c r="G515" i="1"/>
  <c r="D515" i="1"/>
  <c r="V514" i="1"/>
  <c r="AB514" i="1" s="1"/>
  <c r="U514" i="1"/>
  <c r="S514" i="1"/>
  <c r="G514" i="1"/>
  <c r="D514" i="1"/>
  <c r="V513" i="1"/>
  <c r="AB513" i="1" s="1"/>
  <c r="U513" i="1"/>
  <c r="AA513" i="1" s="1"/>
  <c r="S513" i="1"/>
  <c r="G513" i="1"/>
  <c r="D513" i="1"/>
  <c r="V512" i="1"/>
  <c r="AB512" i="1" s="1"/>
  <c r="U512" i="1"/>
  <c r="S512" i="1"/>
  <c r="G512" i="1"/>
  <c r="D512" i="1"/>
  <c r="V511" i="1"/>
  <c r="AB511" i="1" s="1"/>
  <c r="U511" i="1"/>
  <c r="AA511" i="1" s="1"/>
  <c r="S511" i="1"/>
  <c r="G511" i="1"/>
  <c r="D511" i="1"/>
  <c r="V510" i="1"/>
  <c r="AB510" i="1" s="1"/>
  <c r="U510" i="1"/>
  <c r="S510" i="1"/>
  <c r="G510" i="1"/>
  <c r="D510" i="1"/>
  <c r="V509" i="1"/>
  <c r="S509" i="1"/>
  <c r="H509" i="1"/>
  <c r="U509" i="1" s="1"/>
  <c r="E509" i="1"/>
  <c r="D509" i="1" s="1"/>
  <c r="V508" i="1"/>
  <c r="U508" i="1"/>
  <c r="S508" i="1"/>
  <c r="G508" i="1"/>
  <c r="D508" i="1"/>
  <c r="V507" i="1"/>
  <c r="U507" i="1"/>
  <c r="S507" i="1"/>
  <c r="G507" i="1"/>
  <c r="D507" i="1"/>
  <c r="V506" i="1"/>
  <c r="U506" i="1"/>
  <c r="S506" i="1"/>
  <c r="G506" i="1"/>
  <c r="D506" i="1"/>
  <c r="V505" i="1"/>
  <c r="U505" i="1"/>
  <c r="S505" i="1"/>
  <c r="G505" i="1"/>
  <c r="D505" i="1"/>
  <c r="V504" i="1"/>
  <c r="AB504" i="1" s="1"/>
  <c r="U504" i="1"/>
  <c r="S504" i="1"/>
  <c r="G504" i="1"/>
  <c r="D504" i="1"/>
  <c r="V503" i="1"/>
  <c r="U503" i="1"/>
  <c r="S503" i="1"/>
  <c r="G503" i="1"/>
  <c r="D503" i="1"/>
  <c r="V502" i="1"/>
  <c r="U502" i="1"/>
  <c r="S502" i="1"/>
  <c r="G502" i="1"/>
  <c r="D502" i="1"/>
  <c r="R501" i="1"/>
  <c r="Q501" i="1"/>
  <c r="P501" i="1"/>
  <c r="O501" i="1"/>
  <c r="N501" i="1"/>
  <c r="M501" i="1"/>
  <c r="L501" i="1"/>
  <c r="K501" i="1"/>
  <c r="J501" i="1"/>
  <c r="I501" i="1"/>
  <c r="H501" i="1"/>
  <c r="F501" i="1"/>
  <c r="E501" i="1"/>
  <c r="V500" i="1"/>
  <c r="AB500" i="1" s="1"/>
  <c r="U500" i="1"/>
  <c r="S500" i="1"/>
  <c r="G500" i="1"/>
  <c r="D500" i="1"/>
  <c r="V499" i="1"/>
  <c r="U499" i="1"/>
  <c r="AA499" i="1" s="1"/>
  <c r="S499" i="1"/>
  <c r="G499" i="1"/>
  <c r="G496" i="1" s="1"/>
  <c r="V498" i="1"/>
  <c r="AB498" i="1" s="1"/>
  <c r="U498" i="1"/>
  <c r="S498" i="1"/>
  <c r="V497" i="1"/>
  <c r="AB497" i="1" s="1"/>
  <c r="U497" i="1"/>
  <c r="S497" i="1"/>
  <c r="R496" i="1"/>
  <c r="Q496" i="1"/>
  <c r="P496" i="1"/>
  <c r="O496" i="1"/>
  <c r="O489" i="1" s="1"/>
  <c r="O486" i="1" s="1"/>
  <c r="N496" i="1"/>
  <c r="M496" i="1"/>
  <c r="L496" i="1"/>
  <c r="K496" i="1"/>
  <c r="K489" i="1" s="1"/>
  <c r="K486" i="1" s="1"/>
  <c r="J496" i="1"/>
  <c r="I496" i="1"/>
  <c r="H496" i="1"/>
  <c r="F496" i="1"/>
  <c r="E496" i="1"/>
  <c r="D496" i="1"/>
  <c r="V495" i="1"/>
  <c r="U495" i="1"/>
  <c r="S495" i="1"/>
  <c r="G495" i="1"/>
  <c r="D495" i="1"/>
  <c r="V494" i="1"/>
  <c r="AB494" i="1" s="1"/>
  <c r="U494" i="1"/>
  <c r="S494" i="1"/>
  <c r="G494" i="1"/>
  <c r="D494" i="1"/>
  <c r="V493" i="1"/>
  <c r="AB493" i="1" s="1"/>
  <c r="U493" i="1"/>
  <c r="S493" i="1"/>
  <c r="G493" i="1"/>
  <c r="D493" i="1"/>
  <c r="V492" i="1"/>
  <c r="U492" i="1"/>
  <c r="S492" i="1"/>
  <c r="G492" i="1"/>
  <c r="V491" i="1"/>
  <c r="U491" i="1"/>
  <c r="S491" i="1"/>
  <c r="G491" i="1"/>
  <c r="D491" i="1"/>
  <c r="V490" i="1"/>
  <c r="U490" i="1"/>
  <c r="S490" i="1"/>
  <c r="G490" i="1"/>
  <c r="D490" i="1"/>
  <c r="Q489" i="1"/>
  <c r="Q486" i="1" s="1"/>
  <c r="M489" i="1"/>
  <c r="M486" i="1" s="1"/>
  <c r="I489" i="1"/>
  <c r="I486" i="1" s="1"/>
  <c r="F489" i="1"/>
  <c r="V488" i="1"/>
  <c r="S488" i="1"/>
  <c r="S487" i="1" s="1"/>
  <c r="G488" i="1"/>
  <c r="G487" i="1" s="1"/>
  <c r="F486" i="1"/>
  <c r="V485" i="1"/>
  <c r="AB485" i="1" s="1"/>
  <c r="U485" i="1"/>
  <c r="S485" i="1"/>
  <c r="G485" i="1"/>
  <c r="D485" i="1"/>
  <c r="V484" i="1"/>
  <c r="U484" i="1"/>
  <c r="S484" i="1"/>
  <c r="G484" i="1"/>
  <c r="V483" i="1"/>
  <c r="AB483" i="1" s="1"/>
  <c r="U483" i="1"/>
  <c r="AA483" i="1" s="1"/>
  <c r="S483" i="1"/>
  <c r="G483" i="1"/>
  <c r="D483" i="1"/>
  <c r="R482" i="1"/>
  <c r="Q482" i="1"/>
  <c r="P482" i="1"/>
  <c r="O482" i="1"/>
  <c r="N482" i="1"/>
  <c r="M482" i="1"/>
  <c r="L482" i="1"/>
  <c r="K482" i="1"/>
  <c r="J482" i="1"/>
  <c r="I482" i="1"/>
  <c r="H482" i="1"/>
  <c r="F482" i="1"/>
  <c r="E482" i="1"/>
  <c r="V481" i="1"/>
  <c r="AB481" i="1" s="1"/>
  <c r="U481" i="1"/>
  <c r="S481" i="1"/>
  <c r="G481" i="1"/>
  <c r="D481" i="1"/>
  <c r="V480" i="1"/>
  <c r="AB480" i="1" s="1"/>
  <c r="U480" i="1"/>
  <c r="S480" i="1"/>
  <c r="G480" i="1"/>
  <c r="D480" i="1"/>
  <c r="R479" i="1"/>
  <c r="Q479" i="1"/>
  <c r="P479" i="1"/>
  <c r="O479" i="1"/>
  <c r="N479" i="1"/>
  <c r="M479" i="1"/>
  <c r="L479" i="1"/>
  <c r="K479" i="1"/>
  <c r="J479" i="1"/>
  <c r="I479" i="1"/>
  <c r="H479" i="1"/>
  <c r="F479" i="1"/>
  <c r="E479" i="1"/>
  <c r="V478" i="1"/>
  <c r="AB478" i="1" s="1"/>
  <c r="U478" i="1"/>
  <c r="S478" i="1"/>
  <c r="G478" i="1"/>
  <c r="D478" i="1"/>
  <c r="V477" i="1"/>
  <c r="AB477" i="1" s="1"/>
  <c r="U477" i="1"/>
  <c r="S477" i="1"/>
  <c r="G477" i="1"/>
  <c r="D477" i="1"/>
  <c r="R476" i="1"/>
  <c r="Q476" i="1"/>
  <c r="P476" i="1"/>
  <c r="O476" i="1"/>
  <c r="N476" i="1"/>
  <c r="M476" i="1"/>
  <c r="L476" i="1"/>
  <c r="K476" i="1"/>
  <c r="J476" i="1"/>
  <c r="I476" i="1"/>
  <c r="H476" i="1"/>
  <c r="F476" i="1"/>
  <c r="E476" i="1"/>
  <c r="V474" i="1"/>
  <c r="U474" i="1"/>
  <c r="AA474" i="1" s="1"/>
  <c r="S474" i="1"/>
  <c r="S473" i="1" s="1"/>
  <c r="G474" i="1"/>
  <c r="D474" i="1"/>
  <c r="U473" i="1"/>
  <c r="R473" i="1"/>
  <c r="Q473" i="1"/>
  <c r="P473" i="1"/>
  <c r="O473" i="1"/>
  <c r="N473" i="1"/>
  <c r="M473" i="1"/>
  <c r="L473" i="1"/>
  <c r="K473" i="1"/>
  <c r="J473" i="1"/>
  <c r="I473" i="1"/>
  <c r="H473" i="1"/>
  <c r="F473" i="1"/>
  <c r="E473" i="1"/>
  <c r="V472" i="1"/>
  <c r="U472" i="1"/>
  <c r="S472" i="1"/>
  <c r="G472" i="1"/>
  <c r="D472" i="1"/>
  <c r="S471" i="1"/>
  <c r="I471" i="1"/>
  <c r="V471" i="1" s="1"/>
  <c r="H471" i="1"/>
  <c r="U471" i="1" s="1"/>
  <c r="F471" i="1"/>
  <c r="E471" i="1"/>
  <c r="V470" i="1"/>
  <c r="U470" i="1"/>
  <c r="S470" i="1"/>
  <c r="V469" i="1"/>
  <c r="U469" i="1"/>
  <c r="S469" i="1"/>
  <c r="G469" i="1"/>
  <c r="D469" i="1"/>
  <c r="V468" i="1"/>
  <c r="AB468" i="1" s="1"/>
  <c r="U468" i="1"/>
  <c r="AA468" i="1" s="1"/>
  <c r="S468" i="1"/>
  <c r="G468" i="1"/>
  <c r="D468" i="1"/>
  <c r="R467" i="1"/>
  <c r="Q467" i="1"/>
  <c r="P467" i="1"/>
  <c r="O467" i="1"/>
  <c r="N467" i="1"/>
  <c r="M467" i="1"/>
  <c r="L467" i="1"/>
  <c r="K467" i="1"/>
  <c r="J467" i="1"/>
  <c r="I467" i="1"/>
  <c r="H467" i="1"/>
  <c r="F467" i="1"/>
  <c r="E467" i="1"/>
  <c r="F466" i="1"/>
  <c r="V465" i="1"/>
  <c r="U465" i="1"/>
  <c r="AA465" i="1" s="1"/>
  <c r="S465" i="1"/>
  <c r="G465" i="1"/>
  <c r="AB464" i="1"/>
  <c r="U464" i="1"/>
  <c r="AA464" i="1" s="1"/>
  <c r="S464" i="1"/>
  <c r="G464" i="1"/>
  <c r="D464" i="1"/>
  <c r="AB463" i="1"/>
  <c r="U463" i="1"/>
  <c r="S463" i="1"/>
  <c r="G463" i="1"/>
  <c r="D463" i="1"/>
  <c r="U462" i="1"/>
  <c r="AA462" i="1" s="1"/>
  <c r="S462" i="1"/>
  <c r="G462" i="1"/>
  <c r="D462" i="1"/>
  <c r="R461" i="1"/>
  <c r="Q461" i="1"/>
  <c r="P461" i="1"/>
  <c r="O461" i="1"/>
  <c r="N461" i="1"/>
  <c r="M461" i="1"/>
  <c r="L461" i="1"/>
  <c r="K461" i="1"/>
  <c r="J461" i="1"/>
  <c r="I461" i="1"/>
  <c r="H461" i="1"/>
  <c r="F461" i="1"/>
  <c r="E461" i="1"/>
  <c r="V460" i="1"/>
  <c r="U460" i="1"/>
  <c r="AA460" i="1" s="1"/>
  <c r="S460" i="1"/>
  <c r="G460" i="1"/>
  <c r="D460" i="1"/>
  <c r="V459" i="1"/>
  <c r="U459" i="1"/>
  <c r="AA459" i="1" s="1"/>
  <c r="S459" i="1"/>
  <c r="G459" i="1"/>
  <c r="D459" i="1"/>
  <c r="V458" i="1"/>
  <c r="U458" i="1"/>
  <c r="AA458" i="1" s="1"/>
  <c r="S458" i="1"/>
  <c r="G458" i="1"/>
  <c r="D458" i="1"/>
  <c r="R457" i="1"/>
  <c r="Q457" i="1"/>
  <c r="P457" i="1"/>
  <c r="O457" i="1"/>
  <c r="N457" i="1"/>
  <c r="M457" i="1"/>
  <c r="L457" i="1"/>
  <c r="K457" i="1"/>
  <c r="J457" i="1"/>
  <c r="I457" i="1"/>
  <c r="H457" i="1"/>
  <c r="F457" i="1"/>
  <c r="E457" i="1"/>
  <c r="V456" i="1"/>
  <c r="U456" i="1"/>
  <c r="S456" i="1"/>
  <c r="G456" i="1"/>
  <c r="D456" i="1"/>
  <c r="V455" i="1"/>
  <c r="U455" i="1"/>
  <c r="S455" i="1"/>
  <c r="G455" i="1"/>
  <c r="D455" i="1"/>
  <c r="V454" i="1"/>
  <c r="U454" i="1"/>
  <c r="AA454" i="1" s="1"/>
  <c r="S454" i="1"/>
  <c r="G454" i="1"/>
  <c r="V453" i="1"/>
  <c r="U453" i="1"/>
  <c r="S453" i="1"/>
  <c r="G453" i="1"/>
  <c r="D453" i="1"/>
  <c r="V452" i="1"/>
  <c r="U452" i="1"/>
  <c r="AA452" i="1" s="1"/>
  <c r="S452" i="1"/>
  <c r="G452" i="1"/>
  <c r="AB451" i="1"/>
  <c r="U451" i="1"/>
  <c r="AA451" i="1" s="1"/>
  <c r="S451" i="1"/>
  <c r="G451" i="1"/>
  <c r="D451" i="1"/>
  <c r="AB450" i="1"/>
  <c r="U450" i="1"/>
  <c r="AA450" i="1" s="1"/>
  <c r="S450" i="1"/>
  <c r="G450" i="1"/>
  <c r="D450" i="1"/>
  <c r="U449" i="1"/>
  <c r="AA449" i="1" s="1"/>
  <c r="S449" i="1"/>
  <c r="G449" i="1"/>
  <c r="D449" i="1"/>
  <c r="R448" i="1"/>
  <c r="Q448" i="1"/>
  <c r="P448" i="1"/>
  <c r="O448" i="1"/>
  <c r="N448" i="1"/>
  <c r="M448" i="1"/>
  <c r="L448" i="1"/>
  <c r="K448" i="1"/>
  <c r="J448" i="1"/>
  <c r="I448" i="1"/>
  <c r="H448" i="1"/>
  <c r="F448" i="1"/>
  <c r="E448" i="1"/>
  <c r="V445" i="1"/>
  <c r="U445" i="1"/>
  <c r="S445" i="1"/>
  <c r="G445" i="1"/>
  <c r="D445" i="1"/>
  <c r="V444" i="1"/>
  <c r="U444" i="1"/>
  <c r="S444" i="1"/>
  <c r="G444" i="1"/>
  <c r="D444" i="1"/>
  <c r="V443" i="1"/>
  <c r="AB443" i="1" s="1"/>
  <c r="U443" i="1"/>
  <c r="S443" i="1"/>
  <c r="G443" i="1"/>
  <c r="D443" i="1"/>
  <c r="V442" i="1"/>
  <c r="U442" i="1"/>
  <c r="AA442" i="1" s="1"/>
  <c r="S442" i="1"/>
  <c r="G442" i="1"/>
  <c r="V441" i="1"/>
  <c r="AB441" i="1" s="1"/>
  <c r="U441" i="1"/>
  <c r="S441" i="1"/>
  <c r="G441" i="1"/>
  <c r="D441" i="1"/>
  <c r="V440" i="1"/>
  <c r="AB440" i="1" s="1"/>
  <c r="U440" i="1"/>
  <c r="AA440" i="1" s="1"/>
  <c r="S440" i="1"/>
  <c r="G440" i="1"/>
  <c r="V439" i="1"/>
  <c r="AB439" i="1" s="1"/>
  <c r="U439" i="1"/>
  <c r="AA439" i="1" s="1"/>
  <c r="S439" i="1"/>
  <c r="G439" i="1"/>
  <c r="D439" i="1"/>
  <c r="V438" i="1"/>
  <c r="AB438" i="1" s="1"/>
  <c r="U438" i="1"/>
  <c r="AA438" i="1" s="1"/>
  <c r="S438" i="1"/>
  <c r="G438" i="1"/>
  <c r="D438" i="1"/>
  <c r="R437" i="1"/>
  <c r="Q437" i="1"/>
  <c r="P437" i="1"/>
  <c r="O437" i="1"/>
  <c r="N437" i="1"/>
  <c r="M437" i="1"/>
  <c r="L437" i="1"/>
  <c r="K437" i="1"/>
  <c r="J437" i="1"/>
  <c r="I437" i="1"/>
  <c r="H437" i="1"/>
  <c r="F437" i="1"/>
  <c r="E437" i="1"/>
  <c r="V436" i="1"/>
  <c r="AB436" i="1" s="1"/>
  <c r="U436" i="1"/>
  <c r="S436" i="1"/>
  <c r="G436" i="1"/>
  <c r="D436" i="1"/>
  <c r="V435" i="1"/>
  <c r="U435" i="1"/>
  <c r="S435" i="1"/>
  <c r="G435" i="1"/>
  <c r="V434" i="1"/>
  <c r="AA434" i="1"/>
  <c r="S434" i="1"/>
  <c r="G434" i="1"/>
  <c r="D434" i="1"/>
  <c r="V433" i="1"/>
  <c r="U433" i="1"/>
  <c r="AA433" i="1" s="1"/>
  <c r="S433" i="1"/>
  <c r="G433" i="1"/>
  <c r="D433" i="1"/>
  <c r="V432" i="1"/>
  <c r="AA432" i="1"/>
  <c r="S432" i="1"/>
  <c r="G432" i="1"/>
  <c r="D432" i="1"/>
  <c r="V431" i="1"/>
  <c r="U431" i="1"/>
  <c r="AA431" i="1" s="1"/>
  <c r="S431" i="1"/>
  <c r="G431" i="1"/>
  <c r="D431" i="1"/>
  <c r="V430" i="1"/>
  <c r="U430" i="1"/>
  <c r="AA430" i="1" s="1"/>
  <c r="S430" i="1"/>
  <c r="G430" i="1"/>
  <c r="D430" i="1"/>
  <c r="V429" i="1"/>
  <c r="U429" i="1"/>
  <c r="AA429" i="1" s="1"/>
  <c r="S429" i="1"/>
  <c r="G429" i="1"/>
  <c r="D429" i="1"/>
  <c r="V428" i="1"/>
  <c r="U428" i="1"/>
  <c r="S428" i="1"/>
  <c r="G428" i="1"/>
  <c r="R427" i="1"/>
  <c r="Q427" i="1"/>
  <c r="P427" i="1"/>
  <c r="O427" i="1"/>
  <c r="N427" i="1"/>
  <c r="M427" i="1"/>
  <c r="L427" i="1"/>
  <c r="K427" i="1"/>
  <c r="J427" i="1"/>
  <c r="I427" i="1"/>
  <c r="H427" i="1"/>
  <c r="D427" i="1"/>
  <c r="V426" i="1"/>
  <c r="AB426" i="1" s="1"/>
  <c r="U426" i="1"/>
  <c r="S426" i="1"/>
  <c r="G426" i="1"/>
  <c r="D426" i="1"/>
  <c r="V425" i="1"/>
  <c r="AB425" i="1" s="1"/>
  <c r="U425" i="1"/>
  <c r="S425" i="1"/>
  <c r="G425" i="1"/>
  <c r="D425" i="1"/>
  <c r="R424" i="1"/>
  <c r="Q424" i="1"/>
  <c r="P424" i="1"/>
  <c r="O424" i="1"/>
  <c r="N424" i="1"/>
  <c r="M424" i="1"/>
  <c r="L424" i="1"/>
  <c r="K424" i="1"/>
  <c r="J424" i="1"/>
  <c r="I424" i="1"/>
  <c r="H424" i="1"/>
  <c r="D424" i="1"/>
  <c r="V423" i="1"/>
  <c r="U423" i="1"/>
  <c r="S423" i="1"/>
  <c r="G423" i="1"/>
  <c r="D423" i="1"/>
  <c r="V422" i="1"/>
  <c r="U422" i="1"/>
  <c r="S422" i="1"/>
  <c r="G422" i="1"/>
  <c r="D422" i="1"/>
  <c r="V421" i="1"/>
  <c r="U421" i="1"/>
  <c r="S421" i="1"/>
  <c r="G421" i="1"/>
  <c r="D421" i="1"/>
  <c r="S420" i="1"/>
  <c r="I420" i="1"/>
  <c r="V420" i="1" s="1"/>
  <c r="H420" i="1"/>
  <c r="F420" i="1"/>
  <c r="E420" i="1"/>
  <c r="V419" i="1"/>
  <c r="AB419" i="1" s="1"/>
  <c r="U419" i="1"/>
  <c r="S419" i="1"/>
  <c r="G419" i="1"/>
  <c r="D419" i="1"/>
  <c r="V418" i="1"/>
  <c r="AB418" i="1" s="1"/>
  <c r="U418" i="1"/>
  <c r="S418" i="1"/>
  <c r="G418" i="1"/>
  <c r="D418" i="1"/>
  <c r="V417" i="1"/>
  <c r="AB417" i="1" s="1"/>
  <c r="U417" i="1"/>
  <c r="S417" i="1"/>
  <c r="G417" i="1"/>
  <c r="D417" i="1"/>
  <c r="V416" i="1"/>
  <c r="U416" i="1"/>
  <c r="AA416" i="1" s="1"/>
  <c r="S416" i="1"/>
  <c r="G416" i="1"/>
  <c r="D416" i="1"/>
  <c r="V415" i="1"/>
  <c r="U415" i="1"/>
  <c r="AA415" i="1" s="1"/>
  <c r="S415" i="1"/>
  <c r="G415" i="1"/>
  <c r="D415" i="1"/>
  <c r="V414" i="1"/>
  <c r="U414" i="1"/>
  <c r="AA414" i="1" s="1"/>
  <c r="S414" i="1"/>
  <c r="G414" i="1"/>
  <c r="D414" i="1"/>
  <c r="V413" i="1"/>
  <c r="U413" i="1"/>
  <c r="AA413" i="1" s="1"/>
  <c r="S413" i="1"/>
  <c r="G413" i="1"/>
  <c r="D413" i="1"/>
  <c r="V412" i="1"/>
  <c r="U412" i="1"/>
  <c r="AA412" i="1" s="1"/>
  <c r="S412" i="1"/>
  <c r="G412" i="1"/>
  <c r="D412" i="1"/>
  <c r="R411" i="1"/>
  <c r="R410" i="1" s="1"/>
  <c r="Q411" i="1"/>
  <c r="P411" i="1"/>
  <c r="P410" i="1" s="1"/>
  <c r="O411" i="1"/>
  <c r="N411" i="1"/>
  <c r="N410" i="1" s="1"/>
  <c r="M411" i="1"/>
  <c r="L411" i="1"/>
  <c r="L410" i="1" s="1"/>
  <c r="K411" i="1"/>
  <c r="J411" i="1"/>
  <c r="J410" i="1" s="1"/>
  <c r="I411" i="1"/>
  <c r="H411" i="1"/>
  <c r="H410" i="1" s="1"/>
  <c r="F411" i="1"/>
  <c r="E411" i="1"/>
  <c r="V408" i="1"/>
  <c r="AB408" i="1" s="1"/>
  <c r="U408" i="1"/>
  <c r="S408" i="1"/>
  <c r="G408" i="1"/>
  <c r="D408" i="1"/>
  <c r="V407" i="1"/>
  <c r="AB407" i="1" s="1"/>
  <c r="U407" i="1"/>
  <c r="AA407" i="1" s="1"/>
  <c r="S407" i="1"/>
  <c r="G407" i="1"/>
  <c r="D407" i="1"/>
  <c r="V406" i="1"/>
  <c r="AB406" i="1" s="1"/>
  <c r="U406" i="1"/>
  <c r="S406" i="1"/>
  <c r="G406" i="1"/>
  <c r="D406" i="1"/>
  <c r="R405" i="1"/>
  <c r="Q405" i="1"/>
  <c r="P405" i="1"/>
  <c r="O405" i="1"/>
  <c r="N405" i="1"/>
  <c r="M405" i="1"/>
  <c r="L405" i="1"/>
  <c r="K405" i="1"/>
  <c r="J405" i="1"/>
  <c r="I405" i="1"/>
  <c r="H405" i="1"/>
  <c r="F405" i="1"/>
  <c r="E405" i="1"/>
  <c r="V404" i="1"/>
  <c r="U404" i="1"/>
  <c r="AA404" i="1" s="1"/>
  <c r="S404" i="1"/>
  <c r="G404" i="1"/>
  <c r="D404" i="1"/>
  <c r="V403" i="1"/>
  <c r="U403" i="1"/>
  <c r="AA403" i="1" s="1"/>
  <c r="S403" i="1"/>
  <c r="G403" i="1"/>
  <c r="D403" i="1"/>
  <c r="V402" i="1"/>
  <c r="U402" i="1"/>
  <c r="AA402" i="1" s="1"/>
  <c r="S402" i="1"/>
  <c r="G402" i="1"/>
  <c r="D402" i="1"/>
  <c r="R401" i="1"/>
  <c r="Q401" i="1"/>
  <c r="P401" i="1"/>
  <c r="O401" i="1"/>
  <c r="N401" i="1"/>
  <c r="M401" i="1"/>
  <c r="L401" i="1"/>
  <c r="K401" i="1"/>
  <c r="J401" i="1"/>
  <c r="I401" i="1"/>
  <c r="H401" i="1"/>
  <c r="F401" i="1"/>
  <c r="F377" i="1" s="1"/>
  <c r="E401" i="1"/>
  <c r="V400" i="1"/>
  <c r="AB400" i="1" s="1"/>
  <c r="U400" i="1"/>
  <c r="AA400" i="1" s="1"/>
  <c r="S400" i="1"/>
  <c r="G400" i="1"/>
  <c r="D400" i="1"/>
  <c r="V399" i="1"/>
  <c r="U399" i="1"/>
  <c r="AA399" i="1" s="1"/>
  <c r="S399" i="1"/>
  <c r="G399" i="1"/>
  <c r="D399" i="1"/>
  <c r="V398" i="1"/>
  <c r="U398" i="1"/>
  <c r="AA398" i="1" s="1"/>
  <c r="S398" i="1"/>
  <c r="G398" i="1"/>
  <c r="D398" i="1"/>
  <c r="V397" i="1"/>
  <c r="U397" i="1"/>
  <c r="AA397" i="1" s="1"/>
  <c r="S397" i="1"/>
  <c r="G397" i="1"/>
  <c r="D397" i="1"/>
  <c r="V396" i="1"/>
  <c r="U396" i="1"/>
  <c r="AA396" i="1" s="1"/>
  <c r="S396" i="1"/>
  <c r="G396" i="1"/>
  <c r="D396" i="1"/>
  <c r="V395" i="1"/>
  <c r="U395" i="1"/>
  <c r="AA395" i="1" s="1"/>
  <c r="S395" i="1"/>
  <c r="G395" i="1"/>
  <c r="D395" i="1"/>
  <c r="V394" i="1"/>
  <c r="U394" i="1"/>
  <c r="AA394" i="1" s="1"/>
  <c r="S394" i="1"/>
  <c r="G394" i="1"/>
  <c r="D394" i="1"/>
  <c r="V393" i="1"/>
  <c r="U393" i="1"/>
  <c r="AA393" i="1" s="1"/>
  <c r="S393" i="1"/>
  <c r="G393" i="1"/>
  <c r="D393" i="1"/>
  <c r="V392" i="1"/>
  <c r="U392" i="1"/>
  <c r="AA392" i="1" s="1"/>
  <c r="S392" i="1"/>
  <c r="G392" i="1"/>
  <c r="D392" i="1"/>
  <c r="V391" i="1"/>
  <c r="AB391" i="1" s="1"/>
  <c r="U391" i="1"/>
  <c r="AA391" i="1" s="1"/>
  <c r="S391" i="1"/>
  <c r="G391" i="1"/>
  <c r="V390" i="1"/>
  <c r="AB390" i="1" s="1"/>
  <c r="U390" i="1"/>
  <c r="AA390" i="1" s="1"/>
  <c r="S390" i="1"/>
  <c r="G390" i="1"/>
  <c r="V389" i="1"/>
  <c r="U389" i="1"/>
  <c r="AA389" i="1" s="1"/>
  <c r="S389" i="1"/>
  <c r="G389" i="1"/>
  <c r="D389" i="1"/>
  <c r="V388" i="1"/>
  <c r="U388" i="1"/>
  <c r="AA388" i="1" s="1"/>
  <c r="S388" i="1"/>
  <c r="G388" i="1"/>
  <c r="D388" i="1"/>
  <c r="V387" i="1"/>
  <c r="U387" i="1"/>
  <c r="AA387" i="1" s="1"/>
  <c r="S387" i="1"/>
  <c r="G387" i="1"/>
  <c r="D387" i="1"/>
  <c r="V386" i="1"/>
  <c r="U386" i="1"/>
  <c r="AA386" i="1" s="1"/>
  <c r="S386" i="1"/>
  <c r="G386" i="1"/>
  <c r="D386" i="1"/>
  <c r="V385" i="1"/>
  <c r="U385" i="1"/>
  <c r="AA385" i="1" s="1"/>
  <c r="S385" i="1"/>
  <c r="G385" i="1"/>
  <c r="D385" i="1"/>
  <c r="V384" i="1"/>
  <c r="U384" i="1"/>
  <c r="AA384" i="1" s="1"/>
  <c r="S384" i="1"/>
  <c r="G384" i="1"/>
  <c r="D384" i="1"/>
  <c r="V383" i="1"/>
  <c r="AA383" i="1"/>
  <c r="S383" i="1"/>
  <c r="G383" i="1"/>
  <c r="D383" i="1"/>
  <c r="V382" i="1"/>
  <c r="U382" i="1"/>
  <c r="AA382" i="1" s="1"/>
  <c r="S382" i="1"/>
  <c r="G382" i="1"/>
  <c r="D382" i="1"/>
  <c r="V381" i="1"/>
  <c r="AB381" i="1" s="1"/>
  <c r="U381" i="1"/>
  <c r="AA381" i="1" s="1"/>
  <c r="S381" i="1"/>
  <c r="G381" i="1"/>
  <c r="D381" i="1"/>
  <c r="V380" i="1"/>
  <c r="AB380" i="1" s="1"/>
  <c r="U380" i="1"/>
  <c r="AA380" i="1" s="1"/>
  <c r="S380" i="1"/>
  <c r="G380" i="1"/>
  <c r="R379" i="1"/>
  <c r="Q379" i="1"/>
  <c r="P379" i="1"/>
  <c r="P377" i="1" s="1"/>
  <c r="O379" i="1"/>
  <c r="N379" i="1"/>
  <c r="N377" i="1" s="1"/>
  <c r="M379" i="1"/>
  <c r="L379" i="1"/>
  <c r="L377" i="1" s="1"/>
  <c r="K379" i="1"/>
  <c r="J379" i="1"/>
  <c r="J377" i="1" s="1"/>
  <c r="I379" i="1"/>
  <c r="H379" i="1"/>
  <c r="H377" i="1" s="1"/>
  <c r="D379" i="1"/>
  <c r="G378" i="1"/>
  <c r="E378" i="1"/>
  <c r="D378" i="1" s="1"/>
  <c r="R377" i="1"/>
  <c r="V376" i="1"/>
  <c r="AB376" i="1" s="1"/>
  <c r="U376" i="1"/>
  <c r="S376" i="1"/>
  <c r="G376" i="1"/>
  <c r="D376" i="1"/>
  <c r="V375" i="1"/>
  <c r="U375" i="1"/>
  <c r="S375" i="1"/>
  <c r="G375" i="1"/>
  <c r="D375" i="1"/>
  <c r="V374" i="1"/>
  <c r="U374" i="1"/>
  <c r="S374" i="1"/>
  <c r="G374" i="1"/>
  <c r="D374" i="1"/>
  <c r="V373" i="1"/>
  <c r="U373" i="1"/>
  <c r="S373" i="1"/>
  <c r="G373" i="1"/>
  <c r="D373" i="1"/>
  <c r="V372" i="1"/>
  <c r="AB372" i="1" s="1"/>
  <c r="U372" i="1"/>
  <c r="S372" i="1"/>
  <c r="G372" i="1"/>
  <c r="D372" i="1"/>
  <c r="V371" i="1"/>
  <c r="AB371" i="1" s="1"/>
  <c r="U371" i="1"/>
  <c r="AA371" i="1" s="1"/>
  <c r="S371" i="1"/>
  <c r="G371" i="1"/>
  <c r="D371" i="1"/>
  <c r="V370" i="1"/>
  <c r="AB370" i="1" s="1"/>
  <c r="U370" i="1"/>
  <c r="S370" i="1"/>
  <c r="G370" i="1"/>
  <c r="D370" i="1"/>
  <c r="V369" i="1"/>
  <c r="AB369" i="1" s="1"/>
  <c r="U369" i="1"/>
  <c r="AA369" i="1" s="1"/>
  <c r="S369" i="1"/>
  <c r="G369" i="1"/>
  <c r="D369" i="1"/>
  <c r="V368" i="1"/>
  <c r="AB368" i="1" s="1"/>
  <c r="U368" i="1"/>
  <c r="S368" i="1"/>
  <c r="G368" i="1"/>
  <c r="D368" i="1"/>
  <c r="V367" i="1"/>
  <c r="AB367" i="1" s="1"/>
  <c r="U367" i="1"/>
  <c r="AA367" i="1" s="1"/>
  <c r="S367" i="1"/>
  <c r="G367" i="1"/>
  <c r="D367" i="1"/>
  <c r="V366" i="1"/>
  <c r="AB366" i="1" s="1"/>
  <c r="U366" i="1"/>
  <c r="S366" i="1"/>
  <c r="G366" i="1"/>
  <c r="D366" i="1"/>
  <c r="V365" i="1"/>
  <c r="AB365" i="1" s="1"/>
  <c r="U365" i="1"/>
  <c r="S365" i="1"/>
  <c r="G365" i="1"/>
  <c r="D365" i="1"/>
  <c r="V364" i="1"/>
  <c r="AB364" i="1" s="1"/>
  <c r="U364" i="1"/>
  <c r="S364" i="1"/>
  <c r="G364" i="1"/>
  <c r="D364" i="1"/>
  <c r="V363" i="1"/>
  <c r="U363" i="1"/>
  <c r="AA363" i="1" s="1"/>
  <c r="S363" i="1"/>
  <c r="G363" i="1"/>
  <c r="D363" i="1"/>
  <c r="V362" i="1"/>
  <c r="U362" i="1"/>
  <c r="AA362" i="1" s="1"/>
  <c r="S362" i="1"/>
  <c r="G362" i="1"/>
  <c r="D362" i="1"/>
  <c r="V361" i="1"/>
  <c r="U361" i="1"/>
  <c r="S361" i="1"/>
  <c r="G361" i="1"/>
  <c r="D361" i="1"/>
  <c r="V360" i="1"/>
  <c r="U360" i="1"/>
  <c r="AA360" i="1" s="1"/>
  <c r="S360" i="1"/>
  <c r="G360" i="1"/>
  <c r="D360" i="1"/>
  <c r="V359" i="1"/>
  <c r="U359" i="1"/>
  <c r="S359" i="1"/>
  <c r="G359" i="1"/>
  <c r="D359" i="1"/>
  <c r="R358" i="1"/>
  <c r="R353" i="1" s="1"/>
  <c r="Q358" i="1"/>
  <c r="P358" i="1"/>
  <c r="P353" i="1" s="1"/>
  <c r="O358" i="1"/>
  <c r="O353" i="1" s="1"/>
  <c r="N358" i="1"/>
  <c r="N353" i="1" s="1"/>
  <c r="M358" i="1"/>
  <c r="M353" i="1" s="1"/>
  <c r="L358" i="1"/>
  <c r="L353" i="1" s="1"/>
  <c r="K358" i="1"/>
  <c r="K353" i="1" s="1"/>
  <c r="J358" i="1"/>
  <c r="J353" i="1" s="1"/>
  <c r="I358" i="1"/>
  <c r="I353" i="1" s="1"/>
  <c r="H358" i="1"/>
  <c r="D358" i="1"/>
  <c r="V357" i="1"/>
  <c r="U357" i="1"/>
  <c r="S357" i="1"/>
  <c r="G357" i="1"/>
  <c r="V356" i="1"/>
  <c r="U356" i="1"/>
  <c r="S356" i="1"/>
  <c r="G356" i="1"/>
  <c r="D356" i="1"/>
  <c r="V355" i="1"/>
  <c r="AB355" i="1" s="1"/>
  <c r="U355" i="1"/>
  <c r="S355" i="1"/>
  <c r="G355" i="1"/>
  <c r="D355" i="1"/>
  <c r="V354" i="1"/>
  <c r="U354" i="1"/>
  <c r="AA354" i="1" s="1"/>
  <c r="S354" i="1"/>
  <c r="G354" i="1"/>
  <c r="D354" i="1"/>
  <c r="Q353" i="1"/>
  <c r="F353" i="1"/>
  <c r="E353" i="1"/>
  <c r="V352" i="1"/>
  <c r="AB352" i="1" s="1"/>
  <c r="U352" i="1"/>
  <c r="S352" i="1"/>
  <c r="G352" i="1"/>
  <c r="V351" i="1"/>
  <c r="AB351" i="1" s="1"/>
  <c r="U351" i="1"/>
  <c r="S351" i="1"/>
  <c r="G351" i="1"/>
  <c r="V350" i="1"/>
  <c r="AB350" i="1" s="1"/>
  <c r="U350" i="1"/>
  <c r="S350" i="1"/>
  <c r="G350" i="1"/>
  <c r="V349" i="1"/>
  <c r="AB349" i="1" s="1"/>
  <c r="U349" i="1"/>
  <c r="S349" i="1"/>
  <c r="G349" i="1"/>
  <c r="V348" i="1"/>
  <c r="AB348" i="1" s="1"/>
  <c r="U348" i="1"/>
  <c r="S348" i="1"/>
  <c r="G348" i="1"/>
  <c r="R347" i="1"/>
  <c r="Q347" i="1"/>
  <c r="P347" i="1"/>
  <c r="O347" i="1"/>
  <c r="N347" i="1"/>
  <c r="M347" i="1"/>
  <c r="L347" i="1"/>
  <c r="K347" i="1"/>
  <c r="J347" i="1"/>
  <c r="I347" i="1"/>
  <c r="H347" i="1"/>
  <c r="V346" i="1"/>
  <c r="AB346" i="1" s="1"/>
  <c r="U346" i="1"/>
  <c r="AA346" i="1" s="1"/>
  <c r="S346" i="1"/>
  <c r="G346" i="1"/>
  <c r="V345" i="1"/>
  <c r="U345" i="1"/>
  <c r="AA345" i="1" s="1"/>
  <c r="S345" i="1"/>
  <c r="G345" i="1"/>
  <c r="V344" i="1"/>
  <c r="AB344" i="1" s="1"/>
  <c r="U344" i="1"/>
  <c r="AA344" i="1" s="1"/>
  <c r="S344" i="1"/>
  <c r="G344" i="1"/>
  <c r="V343" i="1"/>
  <c r="U343" i="1"/>
  <c r="AA343" i="1" s="1"/>
  <c r="S343" i="1"/>
  <c r="G343" i="1"/>
  <c r="V342" i="1"/>
  <c r="AB342" i="1" s="1"/>
  <c r="U342" i="1"/>
  <c r="S342" i="1"/>
  <c r="G342" i="1"/>
  <c r="R341" i="1"/>
  <c r="Q341" i="1"/>
  <c r="P341" i="1"/>
  <c r="O341" i="1"/>
  <c r="N341" i="1"/>
  <c r="M341" i="1"/>
  <c r="L341" i="1"/>
  <c r="K341" i="1"/>
  <c r="J341" i="1"/>
  <c r="I341" i="1"/>
  <c r="H341" i="1"/>
  <c r="V340" i="1"/>
  <c r="U340" i="1"/>
  <c r="AA340" i="1" s="1"/>
  <c r="S340" i="1"/>
  <c r="G340" i="1"/>
  <c r="V339" i="1"/>
  <c r="U339" i="1"/>
  <c r="AA339" i="1" s="1"/>
  <c r="S339" i="1"/>
  <c r="G339" i="1"/>
  <c r="V338" i="1"/>
  <c r="U338" i="1"/>
  <c r="AA338" i="1" s="1"/>
  <c r="S338" i="1"/>
  <c r="G338" i="1"/>
  <c r="V337" i="1"/>
  <c r="U337" i="1"/>
  <c r="AA337" i="1" s="1"/>
  <c r="S337" i="1"/>
  <c r="G337" i="1"/>
  <c r="V336" i="1"/>
  <c r="U336" i="1"/>
  <c r="S336" i="1"/>
  <c r="G336" i="1"/>
  <c r="V335" i="1"/>
  <c r="U335" i="1"/>
  <c r="S335" i="1"/>
  <c r="G335" i="1"/>
  <c r="V334" i="1"/>
  <c r="U334" i="1"/>
  <c r="AA334" i="1" s="1"/>
  <c r="S334" i="1"/>
  <c r="G334" i="1"/>
  <c r="V333" i="1"/>
  <c r="U333" i="1"/>
  <c r="S333" i="1"/>
  <c r="G333" i="1"/>
  <c r="V332" i="1"/>
  <c r="U332" i="1"/>
  <c r="S332" i="1"/>
  <c r="G332" i="1"/>
  <c r="R331" i="1"/>
  <c r="Q331" i="1"/>
  <c r="P331" i="1"/>
  <c r="O331" i="1"/>
  <c r="N331" i="1"/>
  <c r="M331" i="1"/>
  <c r="L331" i="1"/>
  <c r="K331" i="1"/>
  <c r="J331" i="1"/>
  <c r="I331" i="1"/>
  <c r="H331" i="1"/>
  <c r="D331" i="1"/>
  <c r="V330" i="1"/>
  <c r="AB330" i="1" s="1"/>
  <c r="U330" i="1"/>
  <c r="AA330" i="1" s="1"/>
  <c r="S330" i="1"/>
  <c r="G330" i="1"/>
  <c r="V329" i="1"/>
  <c r="AB329" i="1" s="1"/>
  <c r="U329" i="1"/>
  <c r="S329" i="1"/>
  <c r="G329" i="1"/>
  <c r="V328" i="1"/>
  <c r="AB328" i="1" s="1"/>
  <c r="U328" i="1"/>
  <c r="AA328" i="1" s="1"/>
  <c r="S328" i="1"/>
  <c r="G328" i="1"/>
  <c r="V327" i="1"/>
  <c r="AB327" i="1" s="1"/>
  <c r="U327" i="1"/>
  <c r="AA327" i="1" s="1"/>
  <c r="S327" i="1"/>
  <c r="G327" i="1"/>
  <c r="V326" i="1"/>
  <c r="AB326" i="1" s="1"/>
  <c r="U326" i="1"/>
  <c r="AA326" i="1" s="1"/>
  <c r="S326" i="1"/>
  <c r="G326" i="1"/>
  <c r="V325" i="1"/>
  <c r="AB325" i="1" s="1"/>
  <c r="U325" i="1"/>
  <c r="AA325" i="1" s="1"/>
  <c r="S325" i="1"/>
  <c r="G325" i="1"/>
  <c r="V324" i="1"/>
  <c r="AB324" i="1" s="1"/>
  <c r="U324" i="1"/>
  <c r="AA324" i="1" s="1"/>
  <c r="S324" i="1"/>
  <c r="G324" i="1"/>
  <c r="R323" i="1"/>
  <c r="Q323" i="1"/>
  <c r="P323" i="1"/>
  <c r="O323" i="1"/>
  <c r="N323" i="1"/>
  <c r="M323" i="1"/>
  <c r="L323" i="1"/>
  <c r="K323" i="1"/>
  <c r="J323" i="1"/>
  <c r="I323" i="1"/>
  <c r="H323" i="1"/>
  <c r="V322" i="1"/>
  <c r="AB322" i="1" s="1"/>
  <c r="U322" i="1"/>
  <c r="S322" i="1"/>
  <c r="G322" i="1"/>
  <c r="V321" i="1"/>
  <c r="AB321" i="1" s="1"/>
  <c r="U321" i="1"/>
  <c r="AA321" i="1" s="1"/>
  <c r="S321" i="1"/>
  <c r="G321" i="1"/>
  <c r="V320" i="1"/>
  <c r="AB320" i="1" s="1"/>
  <c r="U320" i="1"/>
  <c r="AA320" i="1" s="1"/>
  <c r="S320" i="1"/>
  <c r="G320" i="1"/>
  <c r="V319" i="1"/>
  <c r="AB319" i="1" s="1"/>
  <c r="U319" i="1"/>
  <c r="AA319" i="1" s="1"/>
  <c r="S319" i="1"/>
  <c r="G319" i="1"/>
  <c r="V318" i="1"/>
  <c r="AB318" i="1" s="1"/>
  <c r="U318" i="1"/>
  <c r="S318" i="1"/>
  <c r="S317" i="1" s="1"/>
  <c r="G318" i="1"/>
  <c r="R317" i="1"/>
  <c r="Q317" i="1"/>
  <c r="P317" i="1"/>
  <c r="O317" i="1"/>
  <c r="N317" i="1"/>
  <c r="M317" i="1"/>
  <c r="L317" i="1"/>
  <c r="K317" i="1"/>
  <c r="J317" i="1"/>
  <c r="I317" i="1"/>
  <c r="H317" i="1"/>
  <c r="D317" i="1"/>
  <c r="V316" i="1"/>
  <c r="AB316" i="1" s="1"/>
  <c r="U316" i="1"/>
  <c r="AA316" i="1" s="1"/>
  <c r="S316" i="1"/>
  <c r="G316" i="1"/>
  <c r="D316" i="1"/>
  <c r="V315" i="1"/>
  <c r="U315" i="1"/>
  <c r="AA315" i="1" s="1"/>
  <c r="S315" i="1"/>
  <c r="G315" i="1"/>
  <c r="D315" i="1"/>
  <c r="V314" i="1"/>
  <c r="U314" i="1"/>
  <c r="AA314" i="1" s="1"/>
  <c r="S314" i="1"/>
  <c r="G314" i="1"/>
  <c r="D314" i="1"/>
  <c r="R313" i="1"/>
  <c r="Q313" i="1"/>
  <c r="P313" i="1"/>
  <c r="O313" i="1"/>
  <c r="N313" i="1"/>
  <c r="M313" i="1"/>
  <c r="L313" i="1"/>
  <c r="K313" i="1"/>
  <c r="J313" i="1"/>
  <c r="I313" i="1"/>
  <c r="H313" i="1"/>
  <c r="F313" i="1"/>
  <c r="E313" i="1"/>
  <c r="V312" i="1"/>
  <c r="U312" i="1"/>
  <c r="AA312" i="1" s="1"/>
  <c r="S312" i="1"/>
  <c r="G312" i="1"/>
  <c r="D312" i="1"/>
  <c r="V311" i="1"/>
  <c r="U311" i="1"/>
  <c r="AA311" i="1" s="1"/>
  <c r="S311" i="1"/>
  <c r="G311" i="1"/>
  <c r="D311" i="1"/>
  <c r="V310" i="1"/>
  <c r="U310" i="1"/>
  <c r="AA310" i="1" s="1"/>
  <c r="S310" i="1"/>
  <c r="G310" i="1"/>
  <c r="D310" i="1"/>
  <c r="R309" i="1"/>
  <c r="Q309" i="1"/>
  <c r="P309" i="1"/>
  <c r="O309" i="1"/>
  <c r="N309" i="1"/>
  <c r="M309" i="1"/>
  <c r="L309" i="1"/>
  <c r="K309" i="1"/>
  <c r="J309" i="1"/>
  <c r="I309" i="1"/>
  <c r="H309" i="1"/>
  <c r="F309" i="1"/>
  <c r="E309" i="1"/>
  <c r="V308" i="1"/>
  <c r="AB308" i="1" s="1"/>
  <c r="U308" i="1"/>
  <c r="AA308" i="1" s="1"/>
  <c r="S308" i="1"/>
  <c r="G308" i="1"/>
  <c r="D308" i="1"/>
  <c r="V307" i="1"/>
  <c r="AB307" i="1" s="1"/>
  <c r="U307" i="1"/>
  <c r="AA307" i="1" s="1"/>
  <c r="S307" i="1"/>
  <c r="G307" i="1"/>
  <c r="D307" i="1"/>
  <c r="V306" i="1"/>
  <c r="U306" i="1"/>
  <c r="AA306" i="1" s="1"/>
  <c r="S306" i="1"/>
  <c r="G306" i="1"/>
  <c r="D306" i="1"/>
  <c r="V305" i="1"/>
  <c r="AB305" i="1" s="1"/>
  <c r="U305" i="1"/>
  <c r="AA305" i="1" s="1"/>
  <c r="S305" i="1"/>
  <c r="G305" i="1"/>
  <c r="D305" i="1"/>
  <c r="V304" i="1"/>
  <c r="AB304" i="1" s="1"/>
  <c r="U304" i="1"/>
  <c r="AA304" i="1" s="1"/>
  <c r="S304" i="1"/>
  <c r="G304" i="1"/>
  <c r="D304" i="1"/>
  <c r="V303" i="1"/>
  <c r="AB303" i="1" s="1"/>
  <c r="AA303" i="1"/>
  <c r="S303" i="1"/>
  <c r="G303" i="1"/>
  <c r="D303" i="1"/>
  <c r="V302" i="1"/>
  <c r="AB302" i="1" s="1"/>
  <c r="AA302" i="1"/>
  <c r="S302" i="1"/>
  <c r="G302" i="1"/>
  <c r="D302" i="1"/>
  <c r="V301" i="1"/>
  <c r="U301" i="1"/>
  <c r="AA301" i="1" s="1"/>
  <c r="S301" i="1"/>
  <c r="G301" i="1"/>
  <c r="D301" i="1"/>
  <c r="R300" i="1"/>
  <c r="Q300" i="1"/>
  <c r="P300" i="1"/>
  <c r="O300" i="1"/>
  <c r="N300" i="1"/>
  <c r="M300" i="1"/>
  <c r="L300" i="1"/>
  <c r="K300" i="1"/>
  <c r="J300" i="1"/>
  <c r="I300" i="1"/>
  <c r="H300" i="1"/>
  <c r="F300" i="1"/>
  <c r="E300" i="1"/>
  <c r="V299" i="1"/>
  <c r="AB299" i="1" s="1"/>
  <c r="U299" i="1"/>
  <c r="S299" i="1"/>
  <c r="G299" i="1"/>
  <c r="D299" i="1"/>
  <c r="V298" i="1"/>
  <c r="AA298" i="1"/>
  <c r="S298" i="1"/>
  <c r="G298" i="1"/>
  <c r="D298" i="1"/>
  <c r="V297" i="1"/>
  <c r="AA297" i="1"/>
  <c r="S297" i="1"/>
  <c r="G297" i="1"/>
  <c r="V296" i="1"/>
  <c r="U296" i="1"/>
  <c r="S296" i="1"/>
  <c r="G296" i="1"/>
  <c r="D296" i="1"/>
  <c r="V295" i="1"/>
  <c r="U295" i="1"/>
  <c r="AA295" i="1" s="1"/>
  <c r="S295" i="1"/>
  <c r="G295" i="1"/>
  <c r="D295" i="1"/>
  <c r="V294" i="1"/>
  <c r="U294" i="1"/>
  <c r="S294" i="1"/>
  <c r="G294" i="1"/>
  <c r="D294" i="1"/>
  <c r="V293" i="1"/>
  <c r="U293" i="1"/>
  <c r="S293" i="1"/>
  <c r="G293" i="1"/>
  <c r="D293" i="1"/>
  <c r="V292" i="1"/>
  <c r="AB292" i="1" s="1"/>
  <c r="U292" i="1"/>
  <c r="AA292" i="1" s="1"/>
  <c r="S292" i="1"/>
  <c r="G292" i="1"/>
  <c r="D292" i="1"/>
  <c r="V291" i="1"/>
  <c r="AB291" i="1" s="1"/>
  <c r="U291" i="1"/>
  <c r="AA291" i="1" s="1"/>
  <c r="S291" i="1"/>
  <c r="G291" i="1"/>
  <c r="D291" i="1"/>
  <c r="V290" i="1"/>
  <c r="AB290" i="1" s="1"/>
  <c r="U290" i="1"/>
  <c r="AA290" i="1" s="1"/>
  <c r="S290" i="1"/>
  <c r="G290" i="1"/>
  <c r="D290" i="1"/>
  <c r="V289" i="1"/>
  <c r="AB289" i="1" s="1"/>
  <c r="U289" i="1"/>
  <c r="AA289" i="1" s="1"/>
  <c r="S289" i="1"/>
  <c r="G289" i="1"/>
  <c r="D289" i="1"/>
  <c r="V288" i="1"/>
  <c r="AB288" i="1" s="1"/>
  <c r="U288" i="1"/>
  <c r="AA288" i="1" s="1"/>
  <c r="S288" i="1"/>
  <c r="G288" i="1"/>
  <c r="D288" i="1"/>
  <c r="R287" i="1"/>
  <c r="Q287" i="1"/>
  <c r="P287" i="1"/>
  <c r="O287" i="1"/>
  <c r="N287" i="1"/>
  <c r="M287" i="1"/>
  <c r="L287" i="1"/>
  <c r="K287" i="1"/>
  <c r="J287" i="1"/>
  <c r="I287" i="1"/>
  <c r="H287" i="1"/>
  <c r="D287" i="1"/>
  <c r="V286" i="1"/>
  <c r="AB286" i="1" s="1"/>
  <c r="U286" i="1"/>
  <c r="S286" i="1"/>
  <c r="G286" i="1"/>
  <c r="D286" i="1"/>
  <c r="V285" i="1"/>
  <c r="U285" i="1"/>
  <c r="U284" i="1" s="1"/>
  <c r="S285" i="1"/>
  <c r="G285" i="1"/>
  <c r="D285" i="1"/>
  <c r="Q284" i="1"/>
  <c r="I284" i="1"/>
  <c r="D284" i="1"/>
  <c r="V283" i="1"/>
  <c r="AB283" i="1" s="1"/>
  <c r="U283" i="1"/>
  <c r="AA283" i="1" s="1"/>
  <c r="S283" i="1"/>
  <c r="G283" i="1"/>
  <c r="D283" i="1"/>
  <c r="V282" i="1"/>
  <c r="AB282" i="1" s="1"/>
  <c r="U282" i="1"/>
  <c r="S282" i="1"/>
  <c r="G282" i="1"/>
  <c r="D282" i="1"/>
  <c r="V281" i="1"/>
  <c r="AB281" i="1" s="1"/>
  <c r="U281" i="1"/>
  <c r="AA281" i="1" s="1"/>
  <c r="S281" i="1"/>
  <c r="G281" i="1"/>
  <c r="D281" i="1"/>
  <c r="V280" i="1"/>
  <c r="AB280" i="1" s="1"/>
  <c r="U280" i="1"/>
  <c r="S280" i="1"/>
  <c r="G280" i="1"/>
  <c r="D280" i="1"/>
  <c r="V279" i="1"/>
  <c r="AB279" i="1" s="1"/>
  <c r="U279" i="1"/>
  <c r="AA279" i="1" s="1"/>
  <c r="S279" i="1"/>
  <c r="G279" i="1"/>
  <c r="D279" i="1"/>
  <c r="V278" i="1"/>
  <c r="AB278" i="1" s="1"/>
  <c r="U278" i="1"/>
  <c r="S278" i="1"/>
  <c r="G278" i="1"/>
  <c r="D278" i="1"/>
  <c r="V277" i="1"/>
  <c r="AB277" i="1" s="1"/>
  <c r="U277" i="1"/>
  <c r="AA277" i="1" s="1"/>
  <c r="S277" i="1"/>
  <c r="G277" i="1"/>
  <c r="D277" i="1"/>
  <c r="V276" i="1"/>
  <c r="U276" i="1"/>
  <c r="S276" i="1"/>
  <c r="G276" i="1"/>
  <c r="D276" i="1"/>
  <c r="V275" i="1"/>
  <c r="U275" i="1"/>
  <c r="AA275" i="1" s="1"/>
  <c r="S275" i="1"/>
  <c r="G275" i="1"/>
  <c r="D275" i="1"/>
  <c r="V274" i="1"/>
  <c r="U274" i="1"/>
  <c r="S274" i="1"/>
  <c r="G274" i="1"/>
  <c r="D274" i="1"/>
  <c r="V272" i="1"/>
  <c r="U272" i="1"/>
  <c r="AA272" i="1" s="1"/>
  <c r="S272" i="1"/>
  <c r="G272" i="1"/>
  <c r="D272" i="1"/>
  <c r="V271" i="1"/>
  <c r="U271" i="1"/>
  <c r="AA271" i="1" s="1"/>
  <c r="S271" i="1"/>
  <c r="G271" i="1"/>
  <c r="D271" i="1"/>
  <c r="V270" i="1"/>
  <c r="U270" i="1"/>
  <c r="S270" i="1"/>
  <c r="G270" i="1"/>
  <c r="D270" i="1"/>
  <c r="V268" i="1"/>
  <c r="AB268" i="1" s="1"/>
  <c r="U268" i="1"/>
  <c r="S268" i="1"/>
  <c r="G268" i="1"/>
  <c r="D268" i="1"/>
  <c r="V267" i="1"/>
  <c r="U267" i="1"/>
  <c r="S267" i="1"/>
  <c r="G267" i="1"/>
  <c r="D267" i="1"/>
  <c r="V266" i="1"/>
  <c r="AB266" i="1" s="1"/>
  <c r="U266" i="1"/>
  <c r="S266" i="1"/>
  <c r="G266" i="1"/>
  <c r="D266" i="1"/>
  <c r="V265" i="1"/>
  <c r="AB265" i="1" s="1"/>
  <c r="U265" i="1"/>
  <c r="S265" i="1"/>
  <c r="G265" i="1"/>
  <c r="D265" i="1"/>
  <c r="V263" i="1"/>
  <c r="U263" i="1"/>
  <c r="S263" i="1"/>
  <c r="G263" i="1"/>
  <c r="D263" i="1"/>
  <c r="V262" i="1"/>
  <c r="AB262" i="1" s="1"/>
  <c r="U262" i="1"/>
  <c r="AA262" i="1" s="1"/>
  <c r="S262" i="1"/>
  <c r="G262" i="1"/>
  <c r="D262" i="1"/>
  <c r="V261" i="1"/>
  <c r="AB261" i="1" s="1"/>
  <c r="U261" i="1"/>
  <c r="AA261" i="1" s="1"/>
  <c r="S261" i="1"/>
  <c r="G261" i="1"/>
  <c r="D261" i="1"/>
  <c r="V260" i="1"/>
  <c r="AB260" i="1" s="1"/>
  <c r="U260" i="1"/>
  <c r="S260" i="1"/>
  <c r="G260" i="1"/>
  <c r="D260" i="1"/>
  <c r="V259" i="1"/>
  <c r="AB259" i="1" s="1"/>
  <c r="U259" i="1"/>
  <c r="AA259" i="1" s="1"/>
  <c r="S259" i="1"/>
  <c r="G259" i="1"/>
  <c r="D259" i="1"/>
  <c r="V258" i="1"/>
  <c r="U258" i="1"/>
  <c r="S258" i="1"/>
  <c r="V257" i="1"/>
  <c r="AB257" i="1" s="1"/>
  <c r="U257" i="1"/>
  <c r="AA257" i="1" s="1"/>
  <c r="S257" i="1"/>
  <c r="G257" i="1"/>
  <c r="D257" i="1"/>
  <c r="V256" i="1"/>
  <c r="AB256" i="1" s="1"/>
  <c r="U256" i="1"/>
  <c r="S256" i="1"/>
  <c r="G256" i="1"/>
  <c r="D256" i="1"/>
  <c r="V255" i="1"/>
  <c r="AB255" i="1" s="1"/>
  <c r="U255" i="1"/>
  <c r="AA255" i="1" s="1"/>
  <c r="S255" i="1"/>
  <c r="G255" i="1"/>
  <c r="D255" i="1"/>
  <c r="V254" i="1"/>
  <c r="AB254" i="1" s="1"/>
  <c r="U254" i="1"/>
  <c r="S254" i="1"/>
  <c r="G254" i="1"/>
  <c r="D254" i="1"/>
  <c r="R253" i="1"/>
  <c r="Q253" i="1"/>
  <c r="P253" i="1"/>
  <c r="O253" i="1"/>
  <c r="N253" i="1"/>
  <c r="M253" i="1"/>
  <c r="L253" i="1"/>
  <c r="K253" i="1"/>
  <c r="J253" i="1"/>
  <c r="I253" i="1"/>
  <c r="H253" i="1"/>
  <c r="F253" i="1"/>
  <c r="E253" i="1"/>
  <c r="V251" i="1"/>
  <c r="AB251" i="1" s="1"/>
  <c r="U251" i="1"/>
  <c r="S251" i="1"/>
  <c r="G251" i="1"/>
  <c r="V250" i="1"/>
  <c r="U250" i="1"/>
  <c r="S250" i="1"/>
  <c r="S249" i="1" s="1"/>
  <c r="G250" i="1"/>
  <c r="R249" i="1"/>
  <c r="Q249" i="1"/>
  <c r="P249" i="1"/>
  <c r="O249" i="1"/>
  <c r="N249" i="1"/>
  <c r="M249" i="1"/>
  <c r="L249" i="1"/>
  <c r="K249" i="1"/>
  <c r="J249" i="1"/>
  <c r="I249" i="1"/>
  <c r="H249" i="1"/>
  <c r="V248" i="1"/>
  <c r="U248" i="1"/>
  <c r="AA248" i="1" s="1"/>
  <c r="S248" i="1"/>
  <c r="G248" i="1"/>
  <c r="V247" i="1"/>
  <c r="AB247" i="1" s="1"/>
  <c r="U247" i="1"/>
  <c r="AA247" i="1" s="1"/>
  <c r="S247" i="1"/>
  <c r="G247" i="1"/>
  <c r="V246" i="1"/>
  <c r="AB246" i="1" s="1"/>
  <c r="U246" i="1"/>
  <c r="AA246" i="1" s="1"/>
  <c r="S246" i="1"/>
  <c r="G246" i="1"/>
  <c r="V245" i="1"/>
  <c r="AB245" i="1" s="1"/>
  <c r="U245" i="1"/>
  <c r="AA245" i="1" s="1"/>
  <c r="S245" i="1"/>
  <c r="G245" i="1"/>
  <c r="V244" i="1"/>
  <c r="AB244" i="1" s="1"/>
  <c r="U244" i="1"/>
  <c r="AA244" i="1" s="1"/>
  <c r="S244" i="1"/>
  <c r="G244" i="1"/>
  <c r="V243" i="1"/>
  <c r="U243" i="1"/>
  <c r="AA243" i="1" s="1"/>
  <c r="S243" i="1"/>
  <c r="S242" i="1" s="1"/>
  <c r="G243" i="1"/>
  <c r="R242" i="1"/>
  <c r="Q242" i="1"/>
  <c r="P242" i="1"/>
  <c r="O242" i="1"/>
  <c r="N242" i="1"/>
  <c r="M242" i="1"/>
  <c r="L242" i="1"/>
  <c r="K242" i="1"/>
  <c r="J242" i="1"/>
  <c r="I242" i="1"/>
  <c r="H242" i="1"/>
  <c r="V241" i="1"/>
  <c r="AB241" i="1" s="1"/>
  <c r="U241" i="1"/>
  <c r="AA241" i="1" s="1"/>
  <c r="S241" i="1"/>
  <c r="G241" i="1"/>
  <c r="V240" i="1"/>
  <c r="U240" i="1"/>
  <c r="AA240" i="1" s="1"/>
  <c r="S240" i="1"/>
  <c r="G240" i="1"/>
  <c r="V239" i="1"/>
  <c r="U239" i="1"/>
  <c r="S239" i="1"/>
  <c r="G239" i="1"/>
  <c r="V238" i="1"/>
  <c r="U238" i="1"/>
  <c r="S238" i="1"/>
  <c r="G238" i="1"/>
  <c r="V237" i="1"/>
  <c r="U237" i="1"/>
  <c r="AA237" i="1" s="1"/>
  <c r="S237" i="1"/>
  <c r="G237" i="1"/>
  <c r="V236" i="1"/>
  <c r="U236" i="1"/>
  <c r="S236" i="1"/>
  <c r="G236" i="1"/>
  <c r="V235" i="1"/>
  <c r="U235" i="1"/>
  <c r="AA235" i="1" s="1"/>
  <c r="S235" i="1"/>
  <c r="G235" i="1"/>
  <c r="V234" i="1"/>
  <c r="U234" i="1"/>
  <c r="AA234" i="1" s="1"/>
  <c r="S234" i="1"/>
  <c r="G234" i="1"/>
  <c r="V233" i="1"/>
  <c r="U233" i="1"/>
  <c r="AA233" i="1" s="1"/>
  <c r="S233" i="1"/>
  <c r="G233" i="1"/>
  <c r="V232" i="1"/>
  <c r="U232" i="1"/>
  <c r="S232" i="1"/>
  <c r="G232" i="1"/>
  <c r="V231" i="1"/>
  <c r="U231" i="1"/>
  <c r="AA231" i="1" s="1"/>
  <c r="S231" i="1"/>
  <c r="G231" i="1"/>
  <c r="V230" i="1"/>
  <c r="U230" i="1"/>
  <c r="AA230" i="1" s="1"/>
  <c r="S230" i="1"/>
  <c r="G230" i="1"/>
  <c r="V229" i="1"/>
  <c r="U229" i="1"/>
  <c r="S229" i="1"/>
  <c r="G229" i="1"/>
  <c r="R228" i="1"/>
  <c r="Q228" i="1"/>
  <c r="P228" i="1"/>
  <c r="O228" i="1"/>
  <c r="N228" i="1"/>
  <c r="M228" i="1"/>
  <c r="L228" i="1"/>
  <c r="K228" i="1"/>
  <c r="J228" i="1"/>
  <c r="I228" i="1"/>
  <c r="H228" i="1"/>
  <c r="D228" i="1"/>
  <c r="V227" i="1"/>
  <c r="U227" i="1"/>
  <c r="S227" i="1"/>
  <c r="G227" i="1"/>
  <c r="D227" i="1"/>
  <c r="V226" i="1"/>
  <c r="AB226" i="1" s="1"/>
  <c r="U226" i="1"/>
  <c r="AA226" i="1" s="1"/>
  <c r="S226" i="1"/>
  <c r="G226" i="1"/>
  <c r="D226" i="1"/>
  <c r="V225" i="1"/>
  <c r="AB225" i="1" s="1"/>
  <c r="U225" i="1"/>
  <c r="AA225" i="1" s="1"/>
  <c r="S225" i="1"/>
  <c r="G225" i="1"/>
  <c r="D225" i="1"/>
  <c r="V224" i="1"/>
  <c r="AB224" i="1" s="1"/>
  <c r="U224" i="1"/>
  <c r="AA224" i="1" s="1"/>
  <c r="S224" i="1"/>
  <c r="G224" i="1"/>
  <c r="D224" i="1"/>
  <c r="AB223" i="1"/>
  <c r="U223" i="1"/>
  <c r="AA223" i="1" s="1"/>
  <c r="S223" i="1"/>
  <c r="G223" i="1"/>
  <c r="D223" i="1"/>
  <c r="V222" i="1"/>
  <c r="AB222" i="1" s="1"/>
  <c r="U222" i="1"/>
  <c r="AA222" i="1" s="1"/>
  <c r="S222" i="1"/>
  <c r="G222" i="1"/>
  <c r="D222" i="1"/>
  <c r="V221" i="1"/>
  <c r="AB221" i="1" s="1"/>
  <c r="U221" i="1"/>
  <c r="AA221" i="1" s="1"/>
  <c r="S221" i="1"/>
  <c r="G221" i="1"/>
  <c r="D221" i="1"/>
  <c r="V220" i="1"/>
  <c r="AB220" i="1" s="1"/>
  <c r="AA220" i="1"/>
  <c r="S220" i="1"/>
  <c r="G220" i="1"/>
  <c r="D220" i="1"/>
  <c r="V219" i="1"/>
  <c r="U219" i="1"/>
  <c r="AA219" i="1" s="1"/>
  <c r="S219" i="1"/>
  <c r="G219" i="1"/>
  <c r="D219" i="1"/>
  <c r="V218" i="1"/>
  <c r="AB218" i="1" s="1"/>
  <c r="U218" i="1"/>
  <c r="AA218" i="1" s="1"/>
  <c r="S218" i="1"/>
  <c r="G218" i="1"/>
  <c r="D218" i="1"/>
  <c r="V217" i="1"/>
  <c r="AB217" i="1" s="1"/>
  <c r="U217" i="1"/>
  <c r="AA217" i="1" s="1"/>
  <c r="S217" i="1"/>
  <c r="G217" i="1"/>
  <c r="D217" i="1"/>
  <c r="V216" i="1"/>
  <c r="AB216" i="1" s="1"/>
  <c r="U216" i="1"/>
  <c r="AA216" i="1" s="1"/>
  <c r="S216" i="1"/>
  <c r="G216" i="1"/>
  <c r="D216" i="1"/>
  <c r="V215" i="1"/>
  <c r="AB215" i="1" s="1"/>
  <c r="U215" i="1"/>
  <c r="AA215" i="1" s="1"/>
  <c r="S215" i="1"/>
  <c r="G215" i="1"/>
  <c r="D215" i="1"/>
  <c r="R214" i="1"/>
  <c r="Q214" i="1"/>
  <c r="P214" i="1"/>
  <c r="O214" i="1"/>
  <c r="N214" i="1"/>
  <c r="M214" i="1"/>
  <c r="L214" i="1"/>
  <c r="K214" i="1"/>
  <c r="J214" i="1"/>
  <c r="I214" i="1"/>
  <c r="H214" i="1"/>
  <c r="F214" i="1"/>
  <c r="E214" i="1"/>
  <c r="E184" i="1" s="1"/>
  <c r="V213" i="1"/>
  <c r="AB213" i="1" s="1"/>
  <c r="U213" i="1"/>
  <c r="AA213" i="1" s="1"/>
  <c r="S213" i="1"/>
  <c r="G213" i="1"/>
  <c r="D213" i="1"/>
  <c r="V212" i="1"/>
  <c r="AB212" i="1" s="1"/>
  <c r="U212" i="1"/>
  <c r="AA212" i="1" s="1"/>
  <c r="S212" i="1"/>
  <c r="G212" i="1"/>
  <c r="D212" i="1"/>
  <c r="V211" i="1"/>
  <c r="U211" i="1"/>
  <c r="S211" i="1"/>
  <c r="G211" i="1"/>
  <c r="D211" i="1"/>
  <c r="V210" i="1"/>
  <c r="AB210" i="1" s="1"/>
  <c r="U210" i="1"/>
  <c r="AA210" i="1" s="1"/>
  <c r="S210" i="1"/>
  <c r="G210" i="1"/>
  <c r="D210" i="1"/>
  <c r="V209" i="1"/>
  <c r="AB209" i="1" s="1"/>
  <c r="U209" i="1"/>
  <c r="S209" i="1"/>
  <c r="G209" i="1"/>
  <c r="D209" i="1"/>
  <c r="V208" i="1"/>
  <c r="AB208" i="1" s="1"/>
  <c r="U208" i="1"/>
  <c r="AA208" i="1" s="1"/>
  <c r="S208" i="1"/>
  <c r="G208" i="1"/>
  <c r="D208" i="1"/>
  <c r="V207" i="1"/>
  <c r="AB207" i="1" s="1"/>
  <c r="U207" i="1"/>
  <c r="S207" i="1"/>
  <c r="G207" i="1"/>
  <c r="D207" i="1"/>
  <c r="V206" i="1"/>
  <c r="AB206" i="1" s="1"/>
  <c r="U206" i="1"/>
  <c r="AA206" i="1" s="1"/>
  <c r="S206" i="1"/>
  <c r="G206" i="1"/>
  <c r="D206" i="1"/>
  <c r="V205" i="1"/>
  <c r="AB205" i="1" s="1"/>
  <c r="U205" i="1"/>
  <c r="S205" i="1"/>
  <c r="G205" i="1"/>
  <c r="D205" i="1"/>
  <c r="V204" i="1"/>
  <c r="AB204" i="1" s="1"/>
  <c r="U204" i="1"/>
  <c r="AA204" i="1" s="1"/>
  <c r="S204" i="1"/>
  <c r="G204" i="1"/>
  <c r="D204" i="1"/>
  <c r="V203" i="1"/>
  <c r="AB203" i="1" s="1"/>
  <c r="U203" i="1"/>
  <c r="S203" i="1"/>
  <c r="G203" i="1"/>
  <c r="D203" i="1"/>
  <c r="V202" i="1"/>
  <c r="AB202" i="1" s="1"/>
  <c r="U202" i="1"/>
  <c r="AA202" i="1" s="1"/>
  <c r="S202" i="1"/>
  <c r="G202" i="1"/>
  <c r="D202" i="1"/>
  <c r="V201" i="1"/>
  <c r="AB201" i="1" s="1"/>
  <c r="U201" i="1"/>
  <c r="S201" i="1"/>
  <c r="G201" i="1"/>
  <c r="D201" i="1"/>
  <c r="V200" i="1"/>
  <c r="AB200" i="1" s="1"/>
  <c r="U200" i="1"/>
  <c r="AA200" i="1" s="1"/>
  <c r="S200" i="1"/>
  <c r="G200" i="1"/>
  <c r="D200" i="1"/>
  <c r="V199" i="1"/>
  <c r="AB199" i="1" s="1"/>
  <c r="U199" i="1"/>
  <c r="S199" i="1"/>
  <c r="G199" i="1"/>
  <c r="D199" i="1"/>
  <c r="V198" i="1"/>
  <c r="U198" i="1"/>
  <c r="AA198" i="1" s="1"/>
  <c r="S198" i="1"/>
  <c r="G198" i="1"/>
  <c r="D198" i="1"/>
  <c r="V197" i="1"/>
  <c r="U197" i="1"/>
  <c r="AA197" i="1" s="1"/>
  <c r="S197" i="1"/>
  <c r="G197" i="1"/>
  <c r="D197" i="1"/>
  <c r="V196" i="1"/>
  <c r="U196" i="1"/>
  <c r="AA196" i="1" s="1"/>
  <c r="S196" i="1"/>
  <c r="G196" i="1"/>
  <c r="D196" i="1"/>
  <c r="V195" i="1"/>
  <c r="U195" i="1"/>
  <c r="AA195" i="1" s="1"/>
  <c r="S195" i="1"/>
  <c r="G195" i="1"/>
  <c r="D195" i="1"/>
  <c r="V194" i="1"/>
  <c r="U194" i="1"/>
  <c r="AA194" i="1" s="1"/>
  <c r="S194" i="1"/>
  <c r="G194" i="1"/>
  <c r="D194" i="1"/>
  <c r="V193" i="1"/>
  <c r="U193" i="1"/>
  <c r="AA193" i="1" s="1"/>
  <c r="S193" i="1"/>
  <c r="G193" i="1"/>
  <c r="D193" i="1"/>
  <c r="V192" i="1"/>
  <c r="U192" i="1"/>
  <c r="AA192" i="1" s="1"/>
  <c r="S192" i="1"/>
  <c r="G192" i="1"/>
  <c r="D192" i="1"/>
  <c r="V191" i="1"/>
  <c r="U191" i="1"/>
  <c r="AA191" i="1" s="1"/>
  <c r="S191" i="1"/>
  <c r="G191" i="1"/>
  <c r="D191" i="1"/>
  <c r="V190" i="1"/>
  <c r="U190" i="1"/>
  <c r="S190" i="1"/>
  <c r="G190" i="1"/>
  <c r="D190" i="1"/>
  <c r="V189" i="1"/>
  <c r="U189" i="1"/>
  <c r="AA189" i="1" s="1"/>
  <c r="S189" i="1"/>
  <c r="G189" i="1"/>
  <c r="D189" i="1"/>
  <c r="V188" i="1"/>
  <c r="U188" i="1"/>
  <c r="S188" i="1"/>
  <c r="G188" i="1"/>
  <c r="D188" i="1"/>
  <c r="V187" i="1"/>
  <c r="U187" i="1"/>
  <c r="S187" i="1"/>
  <c r="G187" i="1"/>
  <c r="D187" i="1"/>
  <c r="V186" i="1"/>
  <c r="AA186" i="1"/>
  <c r="S186" i="1"/>
  <c r="G186" i="1"/>
  <c r="D186" i="1"/>
  <c r="V182" i="1"/>
  <c r="U182" i="1"/>
  <c r="S182" i="1"/>
  <c r="G182" i="1"/>
  <c r="D182" i="1"/>
  <c r="V181" i="1"/>
  <c r="U181" i="1"/>
  <c r="S181" i="1"/>
  <c r="G181" i="1"/>
  <c r="D181" i="1"/>
  <c r="S180" i="1"/>
  <c r="I180" i="1"/>
  <c r="V180" i="1" s="1"/>
  <c r="H180" i="1"/>
  <c r="U180" i="1" s="1"/>
  <c r="F180" i="1"/>
  <c r="E180" i="1"/>
  <c r="V179" i="1"/>
  <c r="AB179" i="1" s="1"/>
  <c r="U179" i="1"/>
  <c r="S179" i="1"/>
  <c r="S178" i="1" s="1"/>
  <c r="G179" i="1"/>
  <c r="D179" i="1"/>
  <c r="R178" i="1"/>
  <c r="Q178" i="1"/>
  <c r="P178" i="1"/>
  <c r="O178" i="1"/>
  <c r="N178" i="1"/>
  <c r="M178" i="1"/>
  <c r="L178" i="1"/>
  <c r="K178" i="1"/>
  <c r="J178" i="1"/>
  <c r="I178" i="1"/>
  <c r="H178" i="1"/>
  <c r="D178" i="1"/>
  <c r="V177" i="1"/>
  <c r="U177" i="1"/>
  <c r="AA177" i="1" s="1"/>
  <c r="S177" i="1"/>
  <c r="G177" i="1"/>
  <c r="D177" i="1"/>
  <c r="V176" i="1"/>
  <c r="AB176" i="1" s="1"/>
  <c r="U176" i="1"/>
  <c r="AA176" i="1" s="1"/>
  <c r="S176" i="1"/>
  <c r="G176" i="1"/>
  <c r="D176" i="1"/>
  <c r="V175" i="1"/>
  <c r="U175" i="1"/>
  <c r="S175" i="1"/>
  <c r="G175" i="1"/>
  <c r="D175" i="1"/>
  <c r="V174" i="1"/>
  <c r="AA174" i="1"/>
  <c r="S174" i="1"/>
  <c r="G174" i="1"/>
  <c r="V173" i="1"/>
  <c r="U173" i="1"/>
  <c r="S173" i="1"/>
  <c r="G173" i="1"/>
  <c r="D173" i="1"/>
  <c r="V171" i="1"/>
  <c r="AB171" i="1" s="1"/>
  <c r="U171" i="1"/>
  <c r="AA171" i="1" s="1"/>
  <c r="S171" i="1"/>
  <c r="G171" i="1"/>
  <c r="D171" i="1"/>
  <c r="V170" i="1"/>
  <c r="AB170" i="1" s="1"/>
  <c r="AA170" i="1"/>
  <c r="S170" i="1"/>
  <c r="G170" i="1"/>
  <c r="D170" i="1"/>
  <c r="V169" i="1"/>
  <c r="AB169" i="1" s="1"/>
  <c r="U169" i="1"/>
  <c r="S169" i="1"/>
  <c r="G169" i="1"/>
  <c r="D169" i="1"/>
  <c r="V168" i="1"/>
  <c r="U168" i="1"/>
  <c r="AA168" i="1" s="1"/>
  <c r="S168" i="1"/>
  <c r="G168" i="1"/>
  <c r="D168" i="1"/>
  <c r="V167" i="1"/>
  <c r="U167" i="1"/>
  <c r="AA167" i="1" s="1"/>
  <c r="S167" i="1"/>
  <c r="G167" i="1"/>
  <c r="D167" i="1"/>
  <c r="V166" i="1"/>
  <c r="U166" i="1"/>
  <c r="S166" i="1"/>
  <c r="G166" i="1"/>
  <c r="D166" i="1"/>
  <c r="AA164" i="1"/>
  <c r="R164" i="1"/>
  <c r="S164" i="1" s="1"/>
  <c r="I164" i="1"/>
  <c r="F164" i="1"/>
  <c r="E164" i="1"/>
  <c r="V163" i="1"/>
  <c r="U163" i="1"/>
  <c r="S163" i="1"/>
  <c r="G163" i="1"/>
  <c r="D163" i="1"/>
  <c r="V162" i="1"/>
  <c r="U162" i="1"/>
  <c r="AA162" i="1" s="1"/>
  <c r="S162" i="1"/>
  <c r="G162" i="1"/>
  <c r="D162" i="1"/>
  <c r="V161" i="1"/>
  <c r="U161" i="1"/>
  <c r="S161" i="1"/>
  <c r="G161" i="1"/>
  <c r="D161" i="1"/>
  <c r="V160" i="1"/>
  <c r="U160" i="1"/>
  <c r="AA160" i="1" s="1"/>
  <c r="S160" i="1"/>
  <c r="G160" i="1"/>
  <c r="D160" i="1"/>
  <c r="V159" i="1"/>
  <c r="U159" i="1"/>
  <c r="S159" i="1"/>
  <c r="G159" i="1"/>
  <c r="D159" i="1"/>
  <c r="V158" i="1"/>
  <c r="U158" i="1"/>
  <c r="AA158" i="1" s="1"/>
  <c r="S158" i="1"/>
  <c r="G158" i="1"/>
  <c r="D158" i="1"/>
  <c r="V157" i="1"/>
  <c r="U157" i="1"/>
  <c r="S157" i="1"/>
  <c r="G157" i="1"/>
  <c r="D157" i="1"/>
  <c r="V156" i="1"/>
  <c r="U156" i="1"/>
  <c r="AA156" i="1" s="1"/>
  <c r="S156" i="1"/>
  <c r="G156" i="1"/>
  <c r="D156" i="1"/>
  <c r="V155" i="1"/>
  <c r="U155" i="1"/>
  <c r="S155" i="1"/>
  <c r="G155" i="1"/>
  <c r="D155" i="1"/>
  <c r="V154" i="1"/>
  <c r="U154" i="1"/>
  <c r="AA154" i="1" s="1"/>
  <c r="S154" i="1"/>
  <c r="G154" i="1"/>
  <c r="D154" i="1"/>
  <c r="V153" i="1"/>
  <c r="U153" i="1"/>
  <c r="S153" i="1"/>
  <c r="G153" i="1"/>
  <c r="D153" i="1"/>
  <c r="V152" i="1"/>
  <c r="U152" i="1"/>
  <c r="AA152" i="1" s="1"/>
  <c r="S152" i="1"/>
  <c r="G152" i="1"/>
  <c r="D152" i="1"/>
  <c r="V151" i="1"/>
  <c r="U151" i="1"/>
  <c r="S151" i="1"/>
  <c r="G151" i="1"/>
  <c r="D151" i="1"/>
  <c r="V150" i="1"/>
  <c r="U150" i="1"/>
  <c r="AA150" i="1" s="1"/>
  <c r="S150" i="1"/>
  <c r="G150" i="1"/>
  <c r="D150" i="1"/>
  <c r="S149" i="1"/>
  <c r="I149" i="1"/>
  <c r="V149" i="1" s="1"/>
  <c r="H149" i="1"/>
  <c r="U149" i="1" s="1"/>
  <c r="AA149" i="1" s="1"/>
  <c r="F149" i="1"/>
  <c r="F142" i="1" s="1"/>
  <c r="F141" i="1" s="1"/>
  <c r="E149" i="1"/>
  <c r="V148" i="1"/>
  <c r="U148" i="1"/>
  <c r="S148" i="1"/>
  <c r="G148" i="1"/>
  <c r="D148" i="1"/>
  <c r="V147" i="1"/>
  <c r="AB147" i="1" s="1"/>
  <c r="U147" i="1"/>
  <c r="S147" i="1"/>
  <c r="G147" i="1"/>
  <c r="V146" i="1"/>
  <c r="AB146" i="1" s="1"/>
  <c r="AA146" i="1"/>
  <c r="S146" i="1"/>
  <c r="G146" i="1"/>
  <c r="V145" i="1"/>
  <c r="AB145" i="1" s="1"/>
  <c r="U145" i="1"/>
  <c r="S145" i="1"/>
  <c r="G145" i="1"/>
  <c r="V144" i="1"/>
  <c r="AB144" i="1" s="1"/>
  <c r="U144" i="1"/>
  <c r="AA144" i="1" s="1"/>
  <c r="S144" i="1"/>
  <c r="G144" i="1"/>
  <c r="V143" i="1"/>
  <c r="U143" i="1"/>
  <c r="S143" i="1"/>
  <c r="G143" i="1"/>
  <c r="Q142" i="1"/>
  <c r="P142" i="1"/>
  <c r="O142" i="1"/>
  <c r="N142" i="1"/>
  <c r="M142" i="1"/>
  <c r="L142" i="1"/>
  <c r="K142" i="1"/>
  <c r="J142" i="1"/>
  <c r="H142" i="1"/>
  <c r="V140" i="1"/>
  <c r="AB140" i="1" s="1"/>
  <c r="U140" i="1"/>
  <c r="AA140" i="1" s="1"/>
  <c r="S140" i="1"/>
  <c r="G140" i="1"/>
  <c r="V139" i="1"/>
  <c r="AB139" i="1" s="1"/>
  <c r="U139" i="1"/>
  <c r="AA139" i="1" s="1"/>
  <c r="S139" i="1"/>
  <c r="G139" i="1"/>
  <c r="V138" i="1"/>
  <c r="AB138" i="1" s="1"/>
  <c r="S138" i="1"/>
  <c r="G138" i="1"/>
  <c r="V137" i="1"/>
  <c r="AB137" i="1" s="1"/>
  <c r="U137" i="1"/>
  <c r="S137" i="1"/>
  <c r="G137" i="1"/>
  <c r="V136" i="1"/>
  <c r="AB136" i="1" s="1"/>
  <c r="U136" i="1"/>
  <c r="AA136" i="1" s="1"/>
  <c r="S136" i="1"/>
  <c r="G136" i="1"/>
  <c r="V135" i="1"/>
  <c r="AB135" i="1" s="1"/>
  <c r="U135" i="1"/>
  <c r="S135" i="1"/>
  <c r="G135" i="1"/>
  <c r="V134" i="1"/>
  <c r="AB134" i="1" s="1"/>
  <c r="U134" i="1"/>
  <c r="AA134" i="1" s="1"/>
  <c r="S134" i="1"/>
  <c r="G134" i="1"/>
  <c r="V133" i="1"/>
  <c r="AB133" i="1" s="1"/>
  <c r="U133" i="1"/>
  <c r="S133" i="1"/>
  <c r="G133" i="1"/>
  <c r="V132" i="1"/>
  <c r="AB132" i="1" s="1"/>
  <c r="U132" i="1"/>
  <c r="AA132" i="1" s="1"/>
  <c r="S132" i="1"/>
  <c r="G132" i="1"/>
  <c r="V131" i="1"/>
  <c r="AB131" i="1" s="1"/>
  <c r="U131" i="1"/>
  <c r="S131" i="1"/>
  <c r="G131" i="1"/>
  <c r="U130" i="1"/>
  <c r="S130" i="1"/>
  <c r="G130" i="1"/>
  <c r="AB129" i="1"/>
  <c r="U129" i="1"/>
  <c r="AA129" i="1" s="1"/>
  <c r="S129" i="1"/>
  <c r="G129" i="1"/>
  <c r="V128" i="1"/>
  <c r="AB128" i="1" s="1"/>
  <c r="U128" i="1"/>
  <c r="AA128" i="1" s="1"/>
  <c r="S128" i="1"/>
  <c r="G128" i="1"/>
  <c r="V127" i="1"/>
  <c r="AB127" i="1" s="1"/>
  <c r="U127" i="1"/>
  <c r="AA127" i="1" s="1"/>
  <c r="S127" i="1"/>
  <c r="G127" i="1"/>
  <c r="V126" i="1"/>
  <c r="AB126" i="1" s="1"/>
  <c r="U126" i="1"/>
  <c r="AA126" i="1" s="1"/>
  <c r="S126" i="1"/>
  <c r="G126" i="1"/>
  <c r="V125" i="1"/>
  <c r="AB125" i="1" s="1"/>
  <c r="U125" i="1"/>
  <c r="AA125" i="1" s="1"/>
  <c r="S125" i="1"/>
  <c r="G125" i="1"/>
  <c r="V124" i="1"/>
  <c r="AB124" i="1" s="1"/>
  <c r="U124" i="1"/>
  <c r="AA124" i="1" s="1"/>
  <c r="S124" i="1"/>
  <c r="G124" i="1"/>
  <c r="V123" i="1"/>
  <c r="AB123" i="1" s="1"/>
  <c r="U123" i="1"/>
  <c r="AA123" i="1" s="1"/>
  <c r="S123" i="1"/>
  <c r="G123" i="1"/>
  <c r="V122" i="1"/>
  <c r="AB122" i="1" s="1"/>
  <c r="U122" i="1"/>
  <c r="AA122" i="1" s="1"/>
  <c r="S122" i="1"/>
  <c r="G122" i="1"/>
  <c r="V121" i="1"/>
  <c r="AB121" i="1" s="1"/>
  <c r="U121" i="1"/>
  <c r="AA121" i="1" s="1"/>
  <c r="S121" i="1"/>
  <c r="G121" i="1"/>
  <c r="V120" i="1"/>
  <c r="AB120" i="1" s="1"/>
  <c r="U120" i="1"/>
  <c r="AA120" i="1" s="1"/>
  <c r="S120" i="1"/>
  <c r="G120" i="1"/>
  <c r="V119" i="1"/>
  <c r="AB119" i="1" s="1"/>
  <c r="AA119" i="1"/>
  <c r="S119" i="1"/>
  <c r="S118" i="1" s="1"/>
  <c r="G119" i="1"/>
  <c r="V118" i="1"/>
  <c r="R118" i="1"/>
  <c r="R111" i="1" s="1"/>
  <c r="Q118" i="1"/>
  <c r="Q111" i="1" s="1"/>
  <c r="P118" i="1"/>
  <c r="P111" i="1" s="1"/>
  <c r="O118" i="1"/>
  <c r="O111" i="1" s="1"/>
  <c r="N118" i="1"/>
  <c r="N111" i="1" s="1"/>
  <c r="M118" i="1"/>
  <c r="M111" i="1" s="1"/>
  <c r="L118" i="1"/>
  <c r="L111" i="1" s="1"/>
  <c r="K118" i="1"/>
  <c r="K111" i="1" s="1"/>
  <c r="J118" i="1"/>
  <c r="J111" i="1" s="1"/>
  <c r="I118" i="1"/>
  <c r="I111" i="1" s="1"/>
  <c r="H118" i="1"/>
  <c r="H111" i="1" s="1"/>
  <c r="D118" i="1"/>
  <c r="V117" i="1"/>
  <c r="AB117" i="1" s="1"/>
  <c r="U117" i="1"/>
  <c r="S117" i="1"/>
  <c r="G117" i="1"/>
  <c r="D117" i="1"/>
  <c r="V116" i="1"/>
  <c r="U116" i="1"/>
  <c r="AA116" i="1" s="1"/>
  <c r="S116" i="1"/>
  <c r="G116" i="1"/>
  <c r="D116" i="1"/>
  <c r="V115" i="1"/>
  <c r="AB115" i="1" s="1"/>
  <c r="U115" i="1"/>
  <c r="AA115" i="1" s="1"/>
  <c r="S115" i="1"/>
  <c r="G115" i="1"/>
  <c r="D115" i="1"/>
  <c r="V114" i="1"/>
  <c r="AB114" i="1" s="1"/>
  <c r="U114" i="1"/>
  <c r="S114" i="1"/>
  <c r="G114" i="1"/>
  <c r="D114" i="1"/>
  <c r="V113" i="1"/>
  <c r="U113" i="1"/>
  <c r="S113" i="1"/>
  <c r="G113" i="1"/>
  <c r="D113" i="1"/>
  <c r="V112" i="1"/>
  <c r="U112" i="1"/>
  <c r="S112" i="1"/>
  <c r="G112" i="1"/>
  <c r="D112" i="1"/>
  <c r="V110" i="1"/>
  <c r="U110" i="1"/>
  <c r="S110" i="1"/>
  <c r="G110" i="1"/>
  <c r="D110" i="1"/>
  <c r="V109" i="1"/>
  <c r="U109" i="1"/>
  <c r="AA109" i="1" s="1"/>
  <c r="S109" i="1"/>
  <c r="G109" i="1"/>
  <c r="D109" i="1"/>
  <c r="V108" i="1"/>
  <c r="U108" i="1"/>
  <c r="S108" i="1"/>
  <c r="G108" i="1"/>
  <c r="D108" i="1"/>
  <c r="V107" i="1"/>
  <c r="U107" i="1"/>
  <c r="AA107" i="1" s="1"/>
  <c r="S107" i="1"/>
  <c r="G107" i="1"/>
  <c r="D107" i="1"/>
  <c r="V106" i="1"/>
  <c r="U106" i="1"/>
  <c r="AA106" i="1" s="1"/>
  <c r="S106" i="1"/>
  <c r="G106" i="1"/>
  <c r="V105" i="1"/>
  <c r="S105" i="1"/>
  <c r="G105" i="1"/>
  <c r="V104" i="1"/>
  <c r="U104" i="1"/>
  <c r="S104" i="1"/>
  <c r="G104" i="1"/>
  <c r="D104" i="1"/>
  <c r="V103" i="1"/>
  <c r="AA103" i="1"/>
  <c r="S103" i="1"/>
  <c r="G103" i="1"/>
  <c r="D103" i="1"/>
  <c r="R102" i="1"/>
  <c r="R99" i="1" s="1"/>
  <c r="Q102" i="1"/>
  <c r="Q99" i="1" s="1"/>
  <c r="P102" i="1"/>
  <c r="P99" i="1" s="1"/>
  <c r="O102" i="1"/>
  <c r="O99" i="1" s="1"/>
  <c r="N102" i="1"/>
  <c r="N99" i="1" s="1"/>
  <c r="M102" i="1"/>
  <c r="M99" i="1" s="1"/>
  <c r="L102" i="1"/>
  <c r="L99" i="1" s="1"/>
  <c r="K102" i="1"/>
  <c r="K99" i="1" s="1"/>
  <c r="J102" i="1"/>
  <c r="J99" i="1" s="1"/>
  <c r="I102" i="1"/>
  <c r="I99" i="1" s="1"/>
  <c r="H102" i="1"/>
  <c r="H99" i="1" s="1"/>
  <c r="F102" i="1"/>
  <c r="V100" i="1"/>
  <c r="U100" i="1"/>
  <c r="S100" i="1"/>
  <c r="G100" i="1"/>
  <c r="D100" i="1"/>
  <c r="V98" i="1"/>
  <c r="U98" i="1"/>
  <c r="AA98" i="1" s="1"/>
  <c r="S98" i="1"/>
  <c r="G98" i="1"/>
  <c r="V97" i="1"/>
  <c r="U97" i="1"/>
  <c r="S97" i="1"/>
  <c r="G97" i="1"/>
  <c r="V96" i="1"/>
  <c r="AB96" i="1" s="1"/>
  <c r="U96" i="1"/>
  <c r="S96" i="1"/>
  <c r="G96" i="1"/>
  <c r="V95" i="1"/>
  <c r="V94" i="1" s="1"/>
  <c r="AA95" i="1"/>
  <c r="S95" i="1"/>
  <c r="S94" i="1" s="1"/>
  <c r="G95" i="1"/>
  <c r="D95" i="1"/>
  <c r="R94" i="1"/>
  <c r="Q94" i="1"/>
  <c r="P94" i="1"/>
  <c r="O94" i="1"/>
  <c r="N94" i="1"/>
  <c r="M94" i="1"/>
  <c r="L94" i="1"/>
  <c r="K94" i="1"/>
  <c r="J94" i="1"/>
  <c r="I94" i="1"/>
  <c r="H94" i="1"/>
  <c r="F94" i="1"/>
  <c r="E94" i="1"/>
  <c r="V93" i="1"/>
  <c r="U93" i="1"/>
  <c r="AA93" i="1" s="1"/>
  <c r="S93" i="1"/>
  <c r="S92" i="1" s="1"/>
  <c r="G93" i="1"/>
  <c r="D93" i="1"/>
  <c r="U92" i="1"/>
  <c r="R92" i="1"/>
  <c r="Q92" i="1"/>
  <c r="P92" i="1"/>
  <c r="O92" i="1"/>
  <c r="N92" i="1"/>
  <c r="M92" i="1"/>
  <c r="L92" i="1"/>
  <c r="K92" i="1"/>
  <c r="J92" i="1"/>
  <c r="I92" i="1"/>
  <c r="H92" i="1"/>
  <c r="F92" i="1"/>
  <c r="E92" i="1"/>
  <c r="V91" i="1"/>
  <c r="U91" i="1"/>
  <c r="S91" i="1"/>
  <c r="S90" i="1" s="1"/>
  <c r="G91" i="1"/>
  <c r="G90" i="1" s="1"/>
  <c r="D91" i="1"/>
  <c r="D90" i="1" s="1"/>
  <c r="V89" i="1"/>
  <c r="AB89" i="1" s="1"/>
  <c r="U89" i="1"/>
  <c r="S89" i="1"/>
  <c r="G89" i="1"/>
  <c r="V88" i="1"/>
  <c r="U88" i="1"/>
  <c r="S88" i="1"/>
  <c r="G88" i="1"/>
  <c r="R87" i="1"/>
  <c r="Q87" i="1"/>
  <c r="O87" i="1"/>
  <c r="I87" i="1"/>
  <c r="D87" i="1"/>
  <c r="V86" i="1"/>
  <c r="AB86" i="1" s="1"/>
  <c r="U86" i="1"/>
  <c r="S86" i="1"/>
  <c r="G86" i="1"/>
  <c r="D86" i="1"/>
  <c r="V85" i="1"/>
  <c r="AB85" i="1" s="1"/>
  <c r="U85" i="1"/>
  <c r="S85" i="1"/>
  <c r="G85" i="1"/>
  <c r="D85" i="1"/>
  <c r="V84" i="1"/>
  <c r="AB84" i="1" s="1"/>
  <c r="U84" i="1"/>
  <c r="S84" i="1"/>
  <c r="G84" i="1"/>
  <c r="D84" i="1"/>
  <c r="V83" i="1"/>
  <c r="AB83" i="1" s="1"/>
  <c r="U83" i="1"/>
  <c r="S83" i="1"/>
  <c r="G83" i="1"/>
  <c r="D83" i="1"/>
  <c r="V82" i="1"/>
  <c r="AB82" i="1" s="1"/>
  <c r="U82" i="1"/>
  <c r="S82" i="1"/>
  <c r="G82" i="1"/>
  <c r="V81" i="1"/>
  <c r="AB81" i="1" s="1"/>
  <c r="U81" i="1"/>
  <c r="S81" i="1"/>
  <c r="G81" i="1"/>
  <c r="D81" i="1"/>
  <c r="V80" i="1"/>
  <c r="AB80" i="1" s="1"/>
  <c r="U80" i="1"/>
  <c r="S80" i="1"/>
  <c r="G80" i="1"/>
  <c r="D80" i="1"/>
  <c r="V79" i="1"/>
  <c r="AB79" i="1" s="1"/>
  <c r="U79" i="1"/>
  <c r="S79" i="1"/>
  <c r="G79" i="1"/>
  <c r="V78" i="1"/>
  <c r="AB78" i="1" s="1"/>
  <c r="U78" i="1"/>
  <c r="S78" i="1"/>
  <c r="G78" i="1"/>
  <c r="D78" i="1"/>
  <c r="R77" i="1"/>
  <c r="Q77" i="1"/>
  <c r="P77" i="1"/>
  <c r="O77" i="1"/>
  <c r="N77" i="1"/>
  <c r="M77" i="1"/>
  <c r="L77" i="1"/>
  <c r="K77" i="1"/>
  <c r="J77" i="1"/>
  <c r="I77" i="1"/>
  <c r="H77" i="1"/>
  <c r="F77" i="1"/>
  <c r="E77" i="1"/>
  <c r="V76" i="1"/>
  <c r="AB76" i="1" s="1"/>
  <c r="U76" i="1"/>
  <c r="S76" i="1"/>
  <c r="G76" i="1"/>
  <c r="D76" i="1"/>
  <c r="V75" i="1"/>
  <c r="AB75" i="1" s="1"/>
  <c r="U75" i="1"/>
  <c r="S75" i="1"/>
  <c r="G75" i="1"/>
  <c r="D75" i="1"/>
  <c r="V74" i="1"/>
  <c r="AB74" i="1" s="1"/>
  <c r="U74" i="1"/>
  <c r="S74" i="1"/>
  <c r="G74" i="1"/>
  <c r="D74" i="1"/>
  <c r="V73" i="1"/>
  <c r="AB73" i="1" s="1"/>
  <c r="U73" i="1"/>
  <c r="S73" i="1"/>
  <c r="G73" i="1"/>
  <c r="V72" i="1"/>
  <c r="AB72" i="1" s="1"/>
  <c r="U72" i="1"/>
  <c r="S72" i="1"/>
  <c r="G72" i="1"/>
  <c r="V71" i="1"/>
  <c r="AB71" i="1" s="1"/>
  <c r="U71" i="1"/>
  <c r="S71" i="1"/>
  <c r="G71" i="1"/>
  <c r="V70" i="1"/>
  <c r="AB70" i="1" s="1"/>
  <c r="U70" i="1"/>
  <c r="S70" i="1"/>
  <c r="G70" i="1"/>
  <c r="D70" i="1"/>
  <c r="V69" i="1"/>
  <c r="AB69" i="1" s="1"/>
  <c r="U69" i="1"/>
  <c r="S69" i="1"/>
  <c r="G69" i="1"/>
  <c r="D69" i="1"/>
  <c r="V68" i="1"/>
  <c r="U68" i="1"/>
  <c r="S68" i="1"/>
  <c r="G68" i="1"/>
  <c r="D68" i="1"/>
  <c r="V67" i="1"/>
  <c r="AB67" i="1" s="1"/>
  <c r="U67" i="1"/>
  <c r="S67" i="1"/>
  <c r="G67" i="1"/>
  <c r="D67" i="1"/>
  <c r="R66" i="1"/>
  <c r="R65" i="1" s="1"/>
  <c r="Q66" i="1"/>
  <c r="P66" i="1"/>
  <c r="P65" i="1" s="1"/>
  <c r="O66" i="1"/>
  <c r="N66" i="1"/>
  <c r="N65" i="1" s="1"/>
  <c r="M66" i="1"/>
  <c r="L66" i="1"/>
  <c r="L65" i="1" s="1"/>
  <c r="K66" i="1"/>
  <c r="J66" i="1"/>
  <c r="J65" i="1" s="1"/>
  <c r="I66" i="1"/>
  <c r="H66" i="1"/>
  <c r="H65" i="1" s="1"/>
  <c r="F66" i="1"/>
  <c r="E66" i="1"/>
  <c r="E65" i="1" s="1"/>
  <c r="V63" i="1"/>
  <c r="U63" i="1"/>
  <c r="AA63" i="1" s="1"/>
  <c r="S63" i="1"/>
  <c r="S62" i="1" s="1"/>
  <c r="G63" i="1"/>
  <c r="D63" i="1"/>
  <c r="R62" i="1"/>
  <c r="Q62" i="1"/>
  <c r="P62" i="1"/>
  <c r="O62" i="1"/>
  <c r="N62" i="1"/>
  <c r="M62" i="1"/>
  <c r="L62" i="1"/>
  <c r="K62" i="1"/>
  <c r="J62" i="1"/>
  <c r="I62" i="1"/>
  <c r="H62" i="1"/>
  <c r="F62" i="1"/>
  <c r="E62" i="1"/>
  <c r="V61" i="1"/>
  <c r="U61" i="1"/>
  <c r="AA61" i="1" s="1"/>
  <c r="S61" i="1"/>
  <c r="G61" i="1"/>
  <c r="D61" i="1"/>
  <c r="V60" i="1"/>
  <c r="AB60" i="1" s="1"/>
  <c r="U60" i="1"/>
  <c r="AA60" i="1" s="1"/>
  <c r="S60" i="1"/>
  <c r="G60" i="1"/>
  <c r="V59" i="1"/>
  <c r="U59" i="1"/>
  <c r="S59" i="1"/>
  <c r="G59" i="1"/>
  <c r="V58" i="1"/>
  <c r="U58" i="1"/>
  <c r="AA58" i="1" s="1"/>
  <c r="S58" i="1"/>
  <c r="G58" i="1"/>
  <c r="V57" i="1"/>
  <c r="U57" i="1"/>
  <c r="S57" i="1"/>
  <c r="S56" i="1" s="1"/>
  <c r="G57" i="1"/>
  <c r="R56" i="1"/>
  <c r="R52" i="1" s="1"/>
  <c r="Q56" i="1"/>
  <c r="Q52" i="1" s="1"/>
  <c r="P56" i="1"/>
  <c r="P52" i="1" s="1"/>
  <c r="O56" i="1"/>
  <c r="O52" i="1" s="1"/>
  <c r="N56" i="1"/>
  <c r="N52" i="1" s="1"/>
  <c r="M56" i="1"/>
  <c r="M52" i="1" s="1"/>
  <c r="L56" i="1"/>
  <c r="L52" i="1" s="1"/>
  <c r="K56" i="1"/>
  <c r="K52" i="1" s="1"/>
  <c r="J56" i="1"/>
  <c r="J52" i="1" s="1"/>
  <c r="I56" i="1"/>
  <c r="I52" i="1" s="1"/>
  <c r="H56" i="1"/>
  <c r="H52" i="1" s="1"/>
  <c r="D56" i="1"/>
  <c r="V55" i="1"/>
  <c r="U55" i="1"/>
  <c r="AA55" i="1" s="1"/>
  <c r="S55" i="1"/>
  <c r="G55" i="1"/>
  <c r="D55" i="1"/>
  <c r="V54" i="1"/>
  <c r="U54" i="1"/>
  <c r="AA54" i="1" s="1"/>
  <c r="S54" i="1"/>
  <c r="G54" i="1"/>
  <c r="D54" i="1"/>
  <c r="V53" i="1"/>
  <c r="U53" i="1"/>
  <c r="AA53" i="1" s="1"/>
  <c r="S53" i="1"/>
  <c r="G53" i="1"/>
  <c r="D53" i="1"/>
  <c r="F52" i="1"/>
  <c r="E52" i="1"/>
  <c r="V51" i="1"/>
  <c r="U51" i="1"/>
  <c r="AA51" i="1" s="1"/>
  <c r="S51" i="1"/>
  <c r="G51" i="1"/>
  <c r="V50" i="1"/>
  <c r="U50" i="1"/>
  <c r="S50" i="1"/>
  <c r="S49" i="1" s="1"/>
  <c r="G50" i="1"/>
  <c r="R49" i="1"/>
  <c r="Q49" i="1"/>
  <c r="P49" i="1"/>
  <c r="O49" i="1"/>
  <c r="N49" i="1"/>
  <c r="M49" i="1"/>
  <c r="L49" i="1"/>
  <c r="K49" i="1"/>
  <c r="J49" i="1"/>
  <c r="I49" i="1"/>
  <c r="H49" i="1"/>
  <c r="F49" i="1"/>
  <c r="E49" i="1"/>
  <c r="D49" i="1"/>
  <c r="V48" i="1"/>
  <c r="U48" i="1"/>
  <c r="S48" i="1"/>
  <c r="G48" i="1"/>
  <c r="D48" i="1"/>
  <c r="U47" i="1"/>
  <c r="S47" i="1"/>
  <c r="G47" i="1"/>
  <c r="V46" i="1"/>
  <c r="U46" i="1"/>
  <c r="AA46" i="1" s="1"/>
  <c r="S46" i="1"/>
  <c r="G46" i="1"/>
  <c r="D46" i="1"/>
  <c r="V45" i="1"/>
  <c r="U45" i="1"/>
  <c r="AA45" i="1" s="1"/>
  <c r="S45" i="1"/>
  <c r="G45" i="1"/>
  <c r="D45" i="1"/>
  <c r="V44" i="1"/>
  <c r="U44" i="1"/>
  <c r="AA44" i="1" s="1"/>
  <c r="S44" i="1"/>
  <c r="G44" i="1"/>
  <c r="D44" i="1"/>
  <c r="V43" i="1"/>
  <c r="U43" i="1"/>
  <c r="S43" i="1"/>
  <c r="G43" i="1"/>
  <c r="D43" i="1"/>
  <c r="J42" i="1"/>
  <c r="G42" i="1"/>
  <c r="D42" i="1"/>
  <c r="R41" i="1"/>
  <c r="Q41" i="1"/>
  <c r="P41" i="1"/>
  <c r="O41" i="1"/>
  <c r="N41" i="1"/>
  <c r="M41" i="1"/>
  <c r="L41" i="1"/>
  <c r="K41" i="1"/>
  <c r="I41" i="1"/>
  <c r="H41" i="1"/>
  <c r="F41" i="1"/>
  <c r="E41" i="1"/>
  <c r="V39" i="1"/>
  <c r="AB39" i="1" s="1"/>
  <c r="U39" i="1"/>
  <c r="S39" i="1"/>
  <c r="G39" i="1"/>
  <c r="D39" i="1"/>
  <c r="V38" i="1"/>
  <c r="AB38" i="1" s="1"/>
  <c r="U38" i="1"/>
  <c r="S38" i="1"/>
  <c r="G38" i="1"/>
  <c r="D38" i="1"/>
  <c r="AB37" i="1"/>
  <c r="U37" i="1"/>
  <c r="S37" i="1"/>
  <c r="G37" i="1"/>
  <c r="D37" i="1"/>
  <c r="V36" i="1"/>
  <c r="U36" i="1"/>
  <c r="AA36" i="1" s="1"/>
  <c r="S36" i="1"/>
  <c r="G36" i="1"/>
  <c r="D36" i="1"/>
  <c r="V35" i="1"/>
  <c r="AB35" i="1" s="1"/>
  <c r="U35" i="1"/>
  <c r="S35" i="1"/>
  <c r="G35" i="1"/>
  <c r="D35" i="1"/>
  <c r="V34" i="1"/>
  <c r="AB34" i="1" s="1"/>
  <c r="U34" i="1"/>
  <c r="S34" i="1"/>
  <c r="G34" i="1"/>
  <c r="D34" i="1"/>
  <c r="V33" i="1"/>
  <c r="U33" i="1"/>
  <c r="S33" i="1"/>
  <c r="G33" i="1"/>
  <c r="D33" i="1"/>
  <c r="V32" i="1"/>
  <c r="AA32" i="1"/>
  <c r="S32" i="1"/>
  <c r="G32" i="1"/>
  <c r="V31" i="1"/>
  <c r="U31" i="1"/>
  <c r="AA31" i="1" s="1"/>
  <c r="S31" i="1"/>
  <c r="G31" i="1"/>
  <c r="D31" i="1"/>
  <c r="V30" i="1"/>
  <c r="U30" i="1"/>
  <c r="AA30" i="1" s="1"/>
  <c r="S30" i="1"/>
  <c r="G30" i="1"/>
  <c r="D30" i="1"/>
  <c r="V29" i="1"/>
  <c r="U29" i="1"/>
  <c r="AA29" i="1" s="1"/>
  <c r="S29" i="1"/>
  <c r="G29" i="1"/>
  <c r="D29" i="1"/>
  <c r="V28" i="1"/>
  <c r="U28" i="1"/>
  <c r="S28" i="1"/>
  <c r="G28" i="1"/>
  <c r="D28" i="1"/>
  <c r="R27" i="1"/>
  <c r="Q27" i="1"/>
  <c r="P27" i="1"/>
  <c r="O27" i="1"/>
  <c r="N27" i="1"/>
  <c r="M27" i="1"/>
  <c r="L27" i="1"/>
  <c r="K27" i="1"/>
  <c r="J27" i="1"/>
  <c r="I27" i="1"/>
  <c r="H27" i="1"/>
  <c r="F27" i="1"/>
  <c r="E27" i="1"/>
  <c r="V26" i="1"/>
  <c r="V25" i="1" s="1"/>
  <c r="U26" i="1"/>
  <c r="S26" i="1"/>
  <c r="S25" i="1" s="1"/>
  <c r="G26" i="1"/>
  <c r="D26" i="1"/>
  <c r="U25" i="1"/>
  <c r="R25" i="1"/>
  <c r="Q25" i="1"/>
  <c r="P25" i="1"/>
  <c r="O25" i="1"/>
  <c r="N25" i="1"/>
  <c r="M25" i="1"/>
  <c r="L25" i="1"/>
  <c r="K25" i="1"/>
  <c r="J25" i="1"/>
  <c r="I25" i="1"/>
  <c r="H25" i="1"/>
  <c r="F25" i="1"/>
  <c r="E25" i="1"/>
  <c r="V24" i="1"/>
  <c r="U24" i="1"/>
  <c r="AA24" i="1" s="1"/>
  <c r="S24" i="1"/>
  <c r="G24" i="1"/>
  <c r="V23" i="1"/>
  <c r="U23" i="1"/>
  <c r="AA23" i="1" s="1"/>
  <c r="S23" i="1"/>
  <c r="G23" i="1"/>
  <c r="V22" i="1"/>
  <c r="U22" i="1"/>
  <c r="AA22" i="1" s="1"/>
  <c r="S22" i="1"/>
  <c r="G22" i="1"/>
  <c r="D22" i="1"/>
  <c r="V21" i="1"/>
  <c r="U21" i="1"/>
  <c r="S21" i="1"/>
  <c r="G21" i="1"/>
  <c r="D21" i="1"/>
  <c r="V20" i="1"/>
  <c r="U20" i="1"/>
  <c r="AA20" i="1" s="1"/>
  <c r="S20" i="1"/>
  <c r="G20" i="1"/>
  <c r="D20" i="1"/>
  <c r="R19" i="1"/>
  <c r="Q19" i="1"/>
  <c r="P19" i="1"/>
  <c r="O19" i="1"/>
  <c r="N19" i="1"/>
  <c r="M19" i="1"/>
  <c r="L19" i="1"/>
  <c r="K19" i="1"/>
  <c r="J19" i="1"/>
  <c r="I19" i="1"/>
  <c r="H19" i="1"/>
  <c r="F19" i="1"/>
  <c r="E19" i="1"/>
  <c r="V18" i="1"/>
  <c r="U18" i="1"/>
  <c r="S18" i="1"/>
  <c r="S17" i="1" s="1"/>
  <c r="G18" i="1"/>
  <c r="D18" i="1"/>
  <c r="U17" i="1"/>
  <c r="R17" i="1"/>
  <c r="Q17" i="1"/>
  <c r="P17" i="1"/>
  <c r="O17" i="1"/>
  <c r="N17" i="1"/>
  <c r="M17" i="1"/>
  <c r="L17" i="1"/>
  <c r="K17" i="1"/>
  <c r="J17" i="1"/>
  <c r="I17" i="1"/>
  <c r="H17" i="1"/>
  <c r="F17" i="1"/>
  <c r="E17" i="1"/>
  <c r="V16" i="1"/>
  <c r="V15" i="1" s="1"/>
  <c r="U16" i="1"/>
  <c r="S16" i="1"/>
  <c r="S15" i="1" s="1"/>
  <c r="G16" i="1"/>
  <c r="D16" i="1"/>
  <c r="R15" i="1"/>
  <c r="Q15" i="1"/>
  <c r="P15" i="1"/>
  <c r="O15" i="1"/>
  <c r="N15" i="1"/>
  <c r="M15" i="1"/>
  <c r="L15" i="1"/>
  <c r="K15" i="1"/>
  <c r="J15" i="1"/>
  <c r="I15" i="1"/>
  <c r="H15" i="1"/>
  <c r="F15" i="1"/>
  <c r="E15" i="1"/>
  <c r="V14" i="1"/>
  <c r="U14" i="1"/>
  <c r="AA14" i="1" s="1"/>
  <c r="S14" i="1"/>
  <c r="G14" i="1"/>
  <c r="D14" i="1"/>
  <c r="V13" i="1"/>
  <c r="U13" i="1"/>
  <c r="S13" i="1"/>
  <c r="G13" i="1"/>
  <c r="D13" i="1"/>
  <c r="V12" i="1"/>
  <c r="U12" i="1"/>
  <c r="AA12" i="1" s="1"/>
  <c r="S12" i="1"/>
  <c r="G12" i="1"/>
  <c r="D12" i="1"/>
  <c r="R11" i="1"/>
  <c r="Q11" i="1"/>
  <c r="P11" i="1"/>
  <c r="O11" i="1"/>
  <c r="N11" i="1"/>
  <c r="M11" i="1"/>
  <c r="L11" i="1"/>
  <c r="K11" i="1"/>
  <c r="J11" i="1"/>
  <c r="I11" i="1"/>
  <c r="H11" i="1"/>
  <c r="F11" i="1"/>
  <c r="E11" i="1"/>
  <c r="V10" i="1"/>
  <c r="V9" i="1" s="1"/>
  <c r="U10" i="1"/>
  <c r="S10" i="1"/>
  <c r="S9" i="1" s="1"/>
  <c r="G10" i="1"/>
  <c r="D10" i="1"/>
  <c r="R9" i="1"/>
  <c r="Q9" i="1"/>
  <c r="P9" i="1"/>
  <c r="O9" i="1"/>
  <c r="N9" i="1"/>
  <c r="M9" i="1"/>
  <c r="L9" i="1"/>
  <c r="K9" i="1"/>
  <c r="J9" i="1"/>
  <c r="I9" i="1"/>
  <c r="H9" i="1"/>
  <c r="F9" i="1"/>
  <c r="E9" i="1"/>
  <c r="W545" i="1" l="1"/>
  <c r="AA359" i="1"/>
  <c r="U358" i="1"/>
  <c r="D185" i="1"/>
  <c r="S185" i="1"/>
  <c r="G264" i="1"/>
  <c r="G269" i="1"/>
  <c r="D273" i="1"/>
  <c r="S273" i="1"/>
  <c r="V273" i="1"/>
  <c r="V358" i="1"/>
  <c r="W358" i="1"/>
  <c r="F8" i="1"/>
  <c r="F40" i="1"/>
  <c r="D269" i="1"/>
  <c r="S269" i="1"/>
  <c r="V269" i="1"/>
  <c r="G273" i="1"/>
  <c r="AA270" i="1"/>
  <c r="U269" i="1"/>
  <c r="U273" i="1"/>
  <c r="D264" i="1"/>
  <c r="S264" i="1"/>
  <c r="W94" i="1"/>
  <c r="W185" i="1"/>
  <c r="W228" i="1"/>
  <c r="D165" i="1"/>
  <c r="S165" i="1"/>
  <c r="D172" i="1"/>
  <c r="S172" i="1"/>
  <c r="G185" i="1"/>
  <c r="AB285" i="1"/>
  <c r="V284" i="1"/>
  <c r="W300" i="1"/>
  <c r="G165" i="1"/>
  <c r="G172" i="1"/>
  <c r="V185" i="1"/>
  <c r="AA187" i="1"/>
  <c r="U185" i="1"/>
  <c r="AA166" i="1"/>
  <c r="U165" i="1"/>
  <c r="W165" i="1"/>
  <c r="V165" i="1"/>
  <c r="D111" i="1"/>
  <c r="S111" i="1"/>
  <c r="V111" i="1"/>
  <c r="H141" i="1"/>
  <c r="L141" i="1"/>
  <c r="L184" i="1"/>
  <c r="E252" i="1"/>
  <c r="H252" i="1"/>
  <c r="J252" i="1"/>
  <c r="L252" i="1"/>
  <c r="N252" i="1"/>
  <c r="P252" i="1"/>
  <c r="R252" i="1"/>
  <c r="E64" i="1"/>
  <c r="L64" i="1"/>
  <c r="W102" i="1"/>
  <c r="V102" i="1"/>
  <c r="U102" i="1"/>
  <c r="D99" i="1"/>
  <c r="F99" i="1"/>
  <c r="U87" i="1"/>
  <c r="AB88" i="1"/>
  <c r="V87" i="1"/>
  <c r="W87" i="1"/>
  <c r="AB91" i="1"/>
  <c r="V90" i="1"/>
  <c r="U90" i="1"/>
  <c r="Q447" i="1"/>
  <c r="AA97" i="1"/>
  <c r="U94" i="1"/>
  <c r="F447" i="1"/>
  <c r="I447" i="1"/>
  <c r="K447" i="1"/>
  <c r="M447" i="1"/>
  <c r="O447" i="1"/>
  <c r="L475" i="1"/>
  <c r="AA43" i="1"/>
  <c r="U42" i="1"/>
  <c r="F527" i="1"/>
  <c r="F526" i="1" s="1"/>
  <c r="I527" i="1"/>
  <c r="K527" i="1"/>
  <c r="K526" i="1" s="1"/>
  <c r="M527" i="1"/>
  <c r="O527" i="1"/>
  <c r="O526" i="1" s="1"/>
  <c r="Q527" i="1"/>
  <c r="U11" i="1"/>
  <c r="V42" i="1"/>
  <c r="S448" i="1"/>
  <c r="G457" i="1"/>
  <c r="O466" i="1"/>
  <c r="W42" i="1"/>
  <c r="W41" i="1" s="1"/>
  <c r="F65" i="1"/>
  <c r="I65" i="1"/>
  <c r="I64" i="1" s="1"/>
  <c r="K65" i="1"/>
  <c r="K64" i="1" s="1"/>
  <c r="M65" i="1"/>
  <c r="M64" i="1" s="1"/>
  <c r="Q65" i="1"/>
  <c r="Q64" i="1" s="1"/>
  <c r="S66" i="1"/>
  <c r="K141" i="1"/>
  <c r="M141" i="1"/>
  <c r="O141" i="1"/>
  <c r="Q141" i="1"/>
  <c r="P141" i="1"/>
  <c r="H184" i="1"/>
  <c r="J184" i="1"/>
  <c r="J183" i="1" s="1"/>
  <c r="N184" i="1"/>
  <c r="P184" i="1"/>
  <c r="R184" i="1"/>
  <c r="I466" i="1"/>
  <c r="K466" i="1"/>
  <c r="M466" i="1"/>
  <c r="Q466" i="1"/>
  <c r="V467" i="1"/>
  <c r="AB467" i="1" s="1"/>
  <c r="S467" i="1"/>
  <c r="H475" i="1"/>
  <c r="J475" i="1"/>
  <c r="N475" i="1"/>
  <c r="P475" i="1"/>
  <c r="R475" i="1"/>
  <c r="I544" i="1"/>
  <c r="Q544" i="1"/>
  <c r="G501" i="1"/>
  <c r="D501" i="1"/>
  <c r="D532" i="1"/>
  <c r="Q526" i="1"/>
  <c r="V541" i="1"/>
  <c r="E544" i="1"/>
  <c r="D544" i="1" s="1"/>
  <c r="O65" i="1"/>
  <c r="O64" i="1" s="1"/>
  <c r="S287" i="1"/>
  <c r="F475" i="1"/>
  <c r="I475" i="1"/>
  <c r="K475" i="1"/>
  <c r="M475" i="1"/>
  <c r="M446" i="1" s="1"/>
  <c r="O475" i="1"/>
  <c r="Q475" i="1"/>
  <c r="I526" i="1"/>
  <c r="M526" i="1"/>
  <c r="S529" i="1"/>
  <c r="AB532" i="1"/>
  <c r="D537" i="1"/>
  <c r="K544" i="1"/>
  <c r="O544" i="1"/>
  <c r="V545" i="1"/>
  <c r="U62" i="1"/>
  <c r="D313" i="1"/>
  <c r="S405" i="1"/>
  <c r="V496" i="1"/>
  <c r="AB496" i="1" s="1"/>
  <c r="G537" i="1"/>
  <c r="D52" i="1"/>
  <c r="J141" i="1"/>
  <c r="N141" i="1"/>
  <c r="F410" i="1"/>
  <c r="F409" i="1" s="1"/>
  <c r="U467" i="1"/>
  <c r="T497" i="1"/>
  <c r="T498" i="1"/>
  <c r="Z498" i="1" s="1"/>
  <c r="S541" i="1"/>
  <c r="N40" i="1"/>
  <c r="J64" i="1"/>
  <c r="N64" i="1"/>
  <c r="R64" i="1"/>
  <c r="D92" i="1"/>
  <c r="P64" i="1"/>
  <c r="AB111" i="1"/>
  <c r="T139" i="1"/>
  <c r="I377" i="1"/>
  <c r="G377" i="1" s="1"/>
  <c r="K377" i="1"/>
  <c r="M377" i="1"/>
  <c r="O377" i="1"/>
  <c r="Q377" i="1"/>
  <c r="S401" i="1"/>
  <c r="I446" i="1"/>
  <c r="Q446" i="1"/>
  <c r="F446" i="1"/>
  <c r="J466" i="1"/>
  <c r="L466" i="1"/>
  <c r="N466" i="1"/>
  <c r="P466" i="1"/>
  <c r="R466" i="1"/>
  <c r="H489" i="1"/>
  <c r="J489" i="1"/>
  <c r="J486" i="1" s="1"/>
  <c r="L489" i="1"/>
  <c r="L486" i="1" s="1"/>
  <c r="N489" i="1"/>
  <c r="N486" i="1" s="1"/>
  <c r="P489" i="1"/>
  <c r="P486" i="1" s="1"/>
  <c r="R489" i="1"/>
  <c r="R486" i="1" s="1"/>
  <c r="S545" i="1"/>
  <c r="S544" i="1" s="1"/>
  <c r="V17" i="1"/>
  <c r="AB18" i="1"/>
  <c r="T50" i="1"/>
  <c r="V56" i="1"/>
  <c r="V62" i="1"/>
  <c r="AB63" i="1"/>
  <c r="T73" i="1"/>
  <c r="T75" i="1"/>
  <c r="V92" i="1"/>
  <c r="T96" i="1"/>
  <c r="Z96" i="1" s="1"/>
  <c r="AA96" i="1"/>
  <c r="T100" i="1"/>
  <c r="Z100" i="1" s="1"/>
  <c r="AA100" i="1"/>
  <c r="T104" i="1"/>
  <c r="Z104" i="1" s="1"/>
  <c r="AA104" i="1"/>
  <c r="T105" i="1"/>
  <c r="Z105" i="1" s="1"/>
  <c r="AA105" i="1"/>
  <c r="T108" i="1"/>
  <c r="Z108" i="1" s="1"/>
  <c r="AA108" i="1"/>
  <c r="T110" i="1"/>
  <c r="Z110" i="1" s="1"/>
  <c r="AA110" i="1"/>
  <c r="T112" i="1"/>
  <c r="AA112" i="1"/>
  <c r="T113" i="1"/>
  <c r="Z113" i="1" s="1"/>
  <c r="AA113" i="1"/>
  <c r="T114" i="1"/>
  <c r="Z114" i="1" s="1"/>
  <c r="AA114" i="1"/>
  <c r="T117" i="1"/>
  <c r="T131" i="1"/>
  <c r="Z131" i="1" s="1"/>
  <c r="AA131" i="1"/>
  <c r="T133" i="1"/>
  <c r="AA133" i="1"/>
  <c r="T135" i="1"/>
  <c r="Z135" i="1" s="1"/>
  <c r="AA135" i="1"/>
  <c r="T137" i="1"/>
  <c r="Z137" i="1" s="1"/>
  <c r="AA137" i="1"/>
  <c r="T138" i="1"/>
  <c r="AA138" i="1"/>
  <c r="V249" i="1"/>
  <c r="AB250" i="1"/>
  <c r="V300" i="1"/>
  <c r="AB301" i="1"/>
  <c r="U317" i="1"/>
  <c r="AA318" i="1"/>
  <c r="V448" i="1"/>
  <c r="AB448" i="1" s="1"/>
  <c r="AB449" i="1"/>
  <c r="V473" i="1"/>
  <c r="AB473" i="1" s="1"/>
  <c r="AB474" i="1"/>
  <c r="V487" i="1"/>
  <c r="T491" i="1"/>
  <c r="T492" i="1"/>
  <c r="Z492" i="1" s="1"/>
  <c r="AA492" i="1"/>
  <c r="T494" i="1"/>
  <c r="Z494" i="1" s="1"/>
  <c r="T500" i="1"/>
  <c r="Z500" i="1" s="1"/>
  <c r="V529" i="1"/>
  <c r="T531" i="1"/>
  <c r="Z531" i="1" s="1"/>
  <c r="AA531" i="1"/>
  <c r="T534" i="1"/>
  <c r="Z534" i="1" s="1"/>
  <c r="AA534" i="1"/>
  <c r="T536" i="1"/>
  <c r="T542" i="1"/>
  <c r="Z542" i="1" s="1"/>
  <c r="AA542" i="1"/>
  <c r="V548" i="1"/>
  <c r="W9" i="1"/>
  <c r="AA11" i="1"/>
  <c r="W15" i="1"/>
  <c r="AB17" i="1"/>
  <c r="W56" i="1"/>
  <c r="AA62" i="1"/>
  <c r="AB62" i="1"/>
  <c r="Z73" i="1"/>
  <c r="Z75" i="1"/>
  <c r="AA92" i="1"/>
  <c r="AB118" i="1"/>
  <c r="Z133" i="1"/>
  <c r="Z139" i="1"/>
  <c r="W142" i="1"/>
  <c r="AA182" i="1"/>
  <c r="AA358" i="1"/>
  <c r="W418" i="1"/>
  <c r="W436" i="1"/>
  <c r="AA436" i="1"/>
  <c r="W448" i="1"/>
  <c r="AA473" i="1"/>
  <c r="W473" i="1"/>
  <c r="Z497" i="1"/>
  <c r="X486" i="1"/>
  <c r="X526" i="1"/>
  <c r="Y526" i="1"/>
  <c r="W529" i="1"/>
  <c r="W548" i="1"/>
  <c r="W544" i="1" s="1"/>
  <c r="U15" i="1"/>
  <c r="AA16" i="1"/>
  <c r="U19" i="1"/>
  <c r="AA21" i="1"/>
  <c r="AA28" i="1"/>
  <c r="U27" i="1"/>
  <c r="AA27" i="1" s="1"/>
  <c r="U9" i="1"/>
  <c r="AA10" i="1"/>
  <c r="S11" i="1"/>
  <c r="V11" i="1"/>
  <c r="T13" i="1"/>
  <c r="AA13" i="1"/>
  <c r="V27" i="1"/>
  <c r="AB27" i="1" s="1"/>
  <c r="AA42" i="1"/>
  <c r="T47" i="1"/>
  <c r="Z47" i="1" s="1"/>
  <c r="AA47" i="1"/>
  <c r="R40" i="1"/>
  <c r="V49" i="1"/>
  <c r="AB50" i="1"/>
  <c r="U56" i="1"/>
  <c r="AA56" i="1" s="1"/>
  <c r="AA57" i="1"/>
  <c r="T59" i="1"/>
  <c r="AA59" i="1"/>
  <c r="H64" i="1"/>
  <c r="V66" i="1"/>
  <c r="AB66" i="1" s="1"/>
  <c r="AB68" i="1"/>
  <c r="T74" i="1"/>
  <c r="T76" i="1"/>
  <c r="Z76" i="1" s="1"/>
  <c r="AB95" i="1"/>
  <c r="T130" i="1"/>
  <c r="Z130" i="1" s="1"/>
  <c r="AA130" i="1"/>
  <c r="T143" i="1"/>
  <c r="Z143" i="1" s="1"/>
  <c r="AA143" i="1"/>
  <c r="T145" i="1"/>
  <c r="Z145" i="1" s="1"/>
  <c r="AA145" i="1"/>
  <c r="T146" i="1"/>
  <c r="T148" i="1"/>
  <c r="Z148" i="1" s="1"/>
  <c r="AA148" i="1"/>
  <c r="D149" i="1"/>
  <c r="G149" i="1"/>
  <c r="T151" i="1"/>
  <c r="Z151" i="1" s="1"/>
  <c r="AA151" i="1"/>
  <c r="T153" i="1"/>
  <c r="Z153" i="1" s="1"/>
  <c r="AA153" i="1"/>
  <c r="T155" i="1"/>
  <c r="Z155" i="1" s="1"/>
  <c r="AA155" i="1"/>
  <c r="T157" i="1"/>
  <c r="AA157" i="1"/>
  <c r="T159" i="1"/>
  <c r="Z159" i="1" s="1"/>
  <c r="AA159" i="1"/>
  <c r="T161" i="1"/>
  <c r="Z161" i="1" s="1"/>
  <c r="AA161" i="1"/>
  <c r="T163" i="1"/>
  <c r="Z163" i="1" s="1"/>
  <c r="AA163" i="1"/>
  <c r="T173" i="1"/>
  <c r="AA173" i="1"/>
  <c r="V172" i="1"/>
  <c r="V178" i="1"/>
  <c r="AB178" i="1" s="1"/>
  <c r="T179" i="1"/>
  <c r="T178" i="1" s="1"/>
  <c r="D180" i="1"/>
  <c r="G180" i="1"/>
  <c r="T182" i="1"/>
  <c r="F184" i="1"/>
  <c r="I184" i="1"/>
  <c r="K184" i="1"/>
  <c r="M184" i="1"/>
  <c r="O184" i="1"/>
  <c r="Q184" i="1"/>
  <c r="AA185" i="1"/>
  <c r="T188" i="1"/>
  <c r="Z188" i="1" s="1"/>
  <c r="AA188" i="1"/>
  <c r="T199" i="1"/>
  <c r="Z199" i="1" s="1"/>
  <c r="AA199" i="1"/>
  <c r="T201" i="1"/>
  <c r="Z201" i="1" s="1"/>
  <c r="AA201" i="1"/>
  <c r="T203" i="1"/>
  <c r="Z203" i="1" s="1"/>
  <c r="AA203" i="1"/>
  <c r="T205" i="1"/>
  <c r="Z205" i="1" s="1"/>
  <c r="AA205" i="1"/>
  <c r="T207" i="1"/>
  <c r="Z207" i="1" s="1"/>
  <c r="AA207" i="1"/>
  <c r="T209" i="1"/>
  <c r="Z209" i="1" s="1"/>
  <c r="AA209" i="1"/>
  <c r="T211" i="1"/>
  <c r="Z211" i="1" s="1"/>
  <c r="AA211" i="1"/>
  <c r="U228" i="1"/>
  <c r="AA228" i="1" s="1"/>
  <c r="T232" i="1"/>
  <c r="AA232" i="1"/>
  <c r="T236" i="1"/>
  <c r="AA236" i="1"/>
  <c r="T238" i="1"/>
  <c r="AA238" i="1"/>
  <c r="T239" i="1"/>
  <c r="Z239" i="1" s="1"/>
  <c r="AA239" i="1"/>
  <c r="T240" i="1"/>
  <c r="U242" i="1"/>
  <c r="AA242" i="1" s="1"/>
  <c r="V242" i="1"/>
  <c r="AB243" i="1"/>
  <c r="T250" i="1"/>
  <c r="T251" i="1"/>
  <c r="Z251" i="1" s="1"/>
  <c r="F252" i="1"/>
  <c r="V253" i="1"/>
  <c r="AB253" i="1" s="1"/>
  <c r="T254" i="1"/>
  <c r="AA254" i="1"/>
  <c r="S253" i="1"/>
  <c r="T256" i="1"/>
  <c r="Z256" i="1" s="1"/>
  <c r="AA256" i="1"/>
  <c r="T258" i="1"/>
  <c r="Z258" i="1" s="1"/>
  <c r="AA258" i="1"/>
  <c r="T260" i="1"/>
  <c r="Z260" i="1" s="1"/>
  <c r="AA260" i="1"/>
  <c r="V264" i="1"/>
  <c r="AB264" i="1" s="1"/>
  <c r="T265" i="1"/>
  <c r="T267" i="1"/>
  <c r="T274" i="1"/>
  <c r="AA274" i="1"/>
  <c r="T276" i="1"/>
  <c r="Z276" i="1" s="1"/>
  <c r="AA276" i="1"/>
  <c r="T278" i="1"/>
  <c r="Z278" i="1" s="1"/>
  <c r="AA278" i="1"/>
  <c r="T280" i="1"/>
  <c r="Z280" i="1" s="1"/>
  <c r="AA280" i="1"/>
  <c r="T282" i="1"/>
  <c r="Z282" i="1" s="1"/>
  <c r="AA282" i="1"/>
  <c r="S284" i="1"/>
  <c r="T286" i="1"/>
  <c r="Z286" i="1" s="1"/>
  <c r="D300" i="1"/>
  <c r="V309" i="1"/>
  <c r="S313" i="1"/>
  <c r="V313" i="1"/>
  <c r="AB314" i="1"/>
  <c r="T329" i="1"/>
  <c r="Z329" i="1" s="1"/>
  <c r="AA329" i="1"/>
  <c r="T333" i="1"/>
  <c r="AA333" i="1"/>
  <c r="T335" i="1"/>
  <c r="Z335" i="1" s="1"/>
  <c r="AA335" i="1"/>
  <c r="T336" i="1"/>
  <c r="Z336" i="1" s="1"/>
  <c r="AA336" i="1"/>
  <c r="T337" i="1"/>
  <c r="Z337" i="1" s="1"/>
  <c r="T342" i="1"/>
  <c r="AA342" i="1"/>
  <c r="T343" i="1"/>
  <c r="Z343" i="1" s="1"/>
  <c r="V341" i="1"/>
  <c r="AB343" i="1"/>
  <c r="S341" i="1"/>
  <c r="T348" i="1"/>
  <c r="T349" i="1"/>
  <c r="Z349" i="1" s="1"/>
  <c r="T350" i="1"/>
  <c r="Z350" i="1" s="1"/>
  <c r="S347" i="1"/>
  <c r="T355" i="1"/>
  <c r="Z355" i="1" s="1"/>
  <c r="AA355" i="1"/>
  <c r="G358" i="1"/>
  <c r="S358" i="1"/>
  <c r="S353" i="1" s="1"/>
  <c r="T361" i="1"/>
  <c r="Z361" i="1" s="1"/>
  <c r="AA361" i="1"/>
  <c r="T364" i="1"/>
  <c r="Z364" i="1" s="1"/>
  <c r="AA364" i="1"/>
  <c r="T366" i="1"/>
  <c r="T368" i="1"/>
  <c r="Z368" i="1" s="1"/>
  <c r="AA368" i="1"/>
  <c r="T370" i="1"/>
  <c r="Z370" i="1" s="1"/>
  <c r="AA370" i="1"/>
  <c r="T372" i="1"/>
  <c r="Z372" i="1" s="1"/>
  <c r="AA372" i="1"/>
  <c r="T374" i="1"/>
  <c r="T376" i="1"/>
  <c r="Z376" i="1" s="1"/>
  <c r="AA376" i="1"/>
  <c r="V379" i="1"/>
  <c r="V405" i="1"/>
  <c r="AB405" i="1" s="1"/>
  <c r="T406" i="1"/>
  <c r="AA406" i="1"/>
  <c r="T408" i="1"/>
  <c r="Z408" i="1" s="1"/>
  <c r="I410" i="1"/>
  <c r="K410" i="1"/>
  <c r="M410" i="1"/>
  <c r="O410" i="1"/>
  <c r="Q410" i="1"/>
  <c r="V424" i="1"/>
  <c r="AB424" i="1" s="1"/>
  <c r="T425" i="1"/>
  <c r="Z425" i="1" s="1"/>
  <c r="S424" i="1"/>
  <c r="G427" i="1"/>
  <c r="G437" i="1"/>
  <c r="T441" i="1"/>
  <c r="Z441" i="1" s="1"/>
  <c r="AA441" i="1"/>
  <c r="D448" i="1"/>
  <c r="G448" i="1"/>
  <c r="J447" i="1"/>
  <c r="J446" i="1" s="1"/>
  <c r="L447" i="1"/>
  <c r="N447" i="1"/>
  <c r="P447" i="1"/>
  <c r="R447" i="1"/>
  <c r="S457" i="1"/>
  <c r="S461" i="1"/>
  <c r="V461" i="1"/>
  <c r="AB461" i="1" s="1"/>
  <c r="AB462" i="1"/>
  <c r="T463" i="1"/>
  <c r="Z463" i="1" s="1"/>
  <c r="AA463" i="1"/>
  <c r="H466" i="1"/>
  <c r="D467" i="1"/>
  <c r="G467" i="1"/>
  <c r="T468" i="1"/>
  <c r="T469" i="1"/>
  <c r="T470" i="1"/>
  <c r="U476" i="1"/>
  <c r="U479" i="1"/>
  <c r="S482" i="1"/>
  <c r="T485" i="1"/>
  <c r="E489" i="1"/>
  <c r="E486" i="1" s="1"/>
  <c r="S501" i="1"/>
  <c r="T503" i="1"/>
  <c r="T505" i="1"/>
  <c r="T507" i="1"/>
  <c r="T509" i="1"/>
  <c r="T510" i="1"/>
  <c r="Z510" i="1" s="1"/>
  <c r="AA510" i="1"/>
  <c r="T512" i="1"/>
  <c r="Z512" i="1" s="1"/>
  <c r="AA512" i="1"/>
  <c r="T514" i="1"/>
  <c r="Z514" i="1" s="1"/>
  <c r="AA514" i="1"/>
  <c r="T516" i="1"/>
  <c r="Z516" i="1" s="1"/>
  <c r="AA516" i="1"/>
  <c r="U518" i="1"/>
  <c r="V524" i="1"/>
  <c r="AB524" i="1" s="1"/>
  <c r="AB525" i="1"/>
  <c r="E526" i="1"/>
  <c r="H526" i="1"/>
  <c r="J526" i="1"/>
  <c r="L526" i="1"/>
  <c r="N526" i="1"/>
  <c r="P526" i="1"/>
  <c r="R526" i="1"/>
  <c r="V537" i="1"/>
  <c r="AB537" i="1" s="1"/>
  <c r="T538" i="1"/>
  <c r="AA538" i="1"/>
  <c r="T539" i="1"/>
  <c r="Z539" i="1" s="1"/>
  <c r="H544" i="1"/>
  <c r="J544" i="1"/>
  <c r="L544" i="1"/>
  <c r="N544" i="1"/>
  <c r="P544" i="1"/>
  <c r="R544" i="1"/>
  <c r="V550" i="1"/>
  <c r="T551" i="1"/>
  <c r="T550" i="1" s="1"/>
  <c r="AA551" i="1"/>
  <c r="X8" i="1"/>
  <c r="AA9" i="1"/>
  <c r="Y8" i="1"/>
  <c r="Z13" i="1"/>
  <c r="AA15" i="1"/>
  <c r="W17" i="1"/>
  <c r="AA19" i="1"/>
  <c r="AB49" i="1"/>
  <c r="Z59" i="1"/>
  <c r="W62" i="1"/>
  <c r="Z74" i="1"/>
  <c r="W92" i="1"/>
  <c r="Z117" i="1"/>
  <c r="Z138" i="1"/>
  <c r="Z146" i="1"/>
  <c r="Z157" i="1"/>
  <c r="AB172" i="1"/>
  <c r="AA181" i="1"/>
  <c r="Z232" i="1"/>
  <c r="Z236" i="1"/>
  <c r="Z238" i="1"/>
  <c r="Z240" i="1"/>
  <c r="AB249" i="1"/>
  <c r="AB313" i="1"/>
  <c r="Z333" i="1"/>
  <c r="AB341" i="1"/>
  <c r="Y353" i="1"/>
  <c r="Z366" i="1"/>
  <c r="Y410" i="1"/>
  <c r="Y409" i="1" s="1"/>
  <c r="W417" i="1"/>
  <c r="W419" i="1"/>
  <c r="AA435" i="1"/>
  <c r="W443" i="1"/>
  <c r="X466" i="1"/>
  <c r="Y466" i="1"/>
  <c r="W476" i="1"/>
  <c r="W479" i="1"/>
  <c r="Z485" i="1"/>
  <c r="Y486" i="1"/>
  <c r="W524" i="1"/>
  <c r="W527" i="1"/>
  <c r="Z538" i="1"/>
  <c r="W550" i="1"/>
  <c r="W27" i="1"/>
  <c r="G49" i="1"/>
  <c r="S379" i="1"/>
  <c r="S377" i="1" s="1"/>
  <c r="T381" i="1"/>
  <c r="Z381" i="1" s="1"/>
  <c r="T390" i="1"/>
  <c r="Z390" i="1" s="1"/>
  <c r="D401" i="1"/>
  <c r="G401" i="1"/>
  <c r="U405" i="1"/>
  <c r="T407" i="1"/>
  <c r="Z407" i="1" s="1"/>
  <c r="G411" i="1"/>
  <c r="T440" i="1"/>
  <c r="Z440" i="1" s="1"/>
  <c r="T450" i="1"/>
  <c r="Z450" i="1" s="1"/>
  <c r="T454" i="1"/>
  <c r="Z454" i="1" s="1"/>
  <c r="T456" i="1"/>
  <c r="D457" i="1"/>
  <c r="D461" i="1"/>
  <c r="D479" i="1"/>
  <c r="S479" i="1"/>
  <c r="V479" i="1"/>
  <c r="AB479" i="1" s="1"/>
  <c r="T481" i="1"/>
  <c r="Z481" i="1" s="1"/>
  <c r="D482" i="1"/>
  <c r="G482" i="1"/>
  <c r="U501" i="1"/>
  <c r="T502" i="1"/>
  <c r="G526" i="1"/>
  <c r="T528" i="1"/>
  <c r="Z528" i="1" s="1"/>
  <c r="G529" i="1"/>
  <c r="U537" i="1"/>
  <c r="AA537" i="1" s="1"/>
  <c r="U541" i="1"/>
  <c r="AA541" i="1" s="1"/>
  <c r="T549" i="1"/>
  <c r="T548" i="1" s="1"/>
  <c r="U550" i="1"/>
  <c r="AA550" i="1" s="1"/>
  <c r="H8" i="1"/>
  <c r="J8" i="1"/>
  <c r="L8" i="1"/>
  <c r="N8" i="1"/>
  <c r="P8" i="1"/>
  <c r="R8" i="1"/>
  <c r="T12" i="1"/>
  <c r="T14" i="1"/>
  <c r="Z14" i="1" s="1"/>
  <c r="T18" i="1"/>
  <c r="T17" i="1" s="1"/>
  <c r="T23" i="1"/>
  <c r="Z23" i="1" s="1"/>
  <c r="T32" i="1"/>
  <c r="Z32" i="1" s="1"/>
  <c r="T34" i="1"/>
  <c r="Z34" i="1" s="1"/>
  <c r="T36" i="1"/>
  <c r="Z36" i="1" s="1"/>
  <c r="T38" i="1"/>
  <c r="Z38" i="1" s="1"/>
  <c r="I40" i="1"/>
  <c r="L40" i="1"/>
  <c r="P40" i="1"/>
  <c r="T48" i="1"/>
  <c r="U49" i="1"/>
  <c r="T54" i="1"/>
  <c r="Z54" i="1" s="1"/>
  <c r="U66" i="1"/>
  <c r="T71" i="1"/>
  <c r="Z71" i="1" s="1"/>
  <c r="T72" i="1"/>
  <c r="Z72" i="1" s="1"/>
  <c r="G77" i="1"/>
  <c r="D77" i="1"/>
  <c r="S77" i="1"/>
  <c r="T83" i="1"/>
  <c r="Z83" i="1" s="1"/>
  <c r="R142" i="1"/>
  <c r="R141" i="1" s="1"/>
  <c r="T187" i="1"/>
  <c r="Z187" i="1" s="1"/>
  <c r="U214" i="1"/>
  <c r="AA214" i="1" s="1"/>
  <c r="V287" i="1"/>
  <c r="AB287" i="1" s="1"/>
  <c r="T301" i="1"/>
  <c r="Z301" i="1" s="1"/>
  <c r="S300" i="1"/>
  <c r="T303" i="1"/>
  <c r="Z303" i="1" s="1"/>
  <c r="T305" i="1"/>
  <c r="Z305" i="1" s="1"/>
  <c r="T307" i="1"/>
  <c r="Z307" i="1" s="1"/>
  <c r="T310" i="1"/>
  <c r="S309" i="1"/>
  <c r="T312" i="1"/>
  <c r="Z312" i="1" s="1"/>
  <c r="T320" i="1"/>
  <c r="Z320" i="1" s="1"/>
  <c r="T322" i="1"/>
  <c r="Z322" i="1" s="1"/>
  <c r="G323" i="1"/>
  <c r="V501" i="1"/>
  <c r="AB501" i="1" s="1"/>
  <c r="D9" i="1"/>
  <c r="E8" i="1"/>
  <c r="G9" i="1"/>
  <c r="I8" i="1"/>
  <c r="K8" i="1"/>
  <c r="M8" i="1"/>
  <c r="O8" i="1"/>
  <c r="Q8" i="1"/>
  <c r="U8" i="1"/>
  <c r="D11" i="1"/>
  <c r="G11" i="1"/>
  <c r="D17" i="1"/>
  <c r="G17" i="1"/>
  <c r="T26" i="1"/>
  <c r="T25" i="1" s="1"/>
  <c r="G27" i="1"/>
  <c r="G41" i="1"/>
  <c r="K40" i="1"/>
  <c r="M40" i="1"/>
  <c r="O40" i="1"/>
  <c r="Q40" i="1"/>
  <c r="U52" i="1"/>
  <c r="AA52" i="1" s="1"/>
  <c r="T53" i="1"/>
  <c r="Z53" i="1" s="1"/>
  <c r="T55" i="1"/>
  <c r="Z55" i="1" s="1"/>
  <c r="D62" i="1"/>
  <c r="G66" i="1"/>
  <c r="T82" i="1"/>
  <c r="Z82" i="1" s="1"/>
  <c r="T84" i="1"/>
  <c r="Z84" i="1" s="1"/>
  <c r="T86" i="1"/>
  <c r="Z86" i="1" s="1"/>
  <c r="AB90" i="1"/>
  <c r="T93" i="1"/>
  <c r="T92" i="1" s="1"/>
  <c r="G94" i="1"/>
  <c r="T95" i="1"/>
  <c r="F64" i="1"/>
  <c r="T122" i="1"/>
  <c r="Z122" i="1" s="1"/>
  <c r="T124" i="1"/>
  <c r="Z124" i="1" s="1"/>
  <c r="T125" i="1"/>
  <c r="Z125" i="1" s="1"/>
  <c r="T126" i="1"/>
  <c r="Z126" i="1" s="1"/>
  <c r="T128" i="1"/>
  <c r="Z128" i="1" s="1"/>
  <c r="T129" i="1"/>
  <c r="Z129" i="1" s="1"/>
  <c r="E142" i="1"/>
  <c r="D142" i="1" s="1"/>
  <c r="I142" i="1"/>
  <c r="I141" i="1" s="1"/>
  <c r="G141" i="1" s="1"/>
  <c r="T168" i="1"/>
  <c r="Z168" i="1" s="1"/>
  <c r="T170" i="1"/>
  <c r="Z170" i="1" s="1"/>
  <c r="T175" i="1"/>
  <c r="T177" i="1"/>
  <c r="Z177" i="1" s="1"/>
  <c r="T189" i="1"/>
  <c r="Z189" i="1" s="1"/>
  <c r="T191" i="1"/>
  <c r="Z191" i="1" s="1"/>
  <c r="T193" i="1"/>
  <c r="Z193" i="1" s="1"/>
  <c r="T195" i="1"/>
  <c r="Z195" i="1" s="1"/>
  <c r="T198" i="1"/>
  <c r="Z198" i="1" s="1"/>
  <c r="T200" i="1"/>
  <c r="Z200" i="1" s="1"/>
  <c r="T202" i="1"/>
  <c r="Z202" i="1" s="1"/>
  <c r="T204" i="1"/>
  <c r="Z204" i="1" s="1"/>
  <c r="T206" i="1"/>
  <c r="Z206" i="1" s="1"/>
  <c r="T208" i="1"/>
  <c r="Z208" i="1" s="1"/>
  <c r="T210" i="1"/>
  <c r="Z210" i="1" s="1"/>
  <c r="T212" i="1"/>
  <c r="Z212" i="1" s="1"/>
  <c r="T247" i="1"/>
  <c r="Z247" i="1" s="1"/>
  <c r="G249" i="1"/>
  <c r="T288" i="1"/>
  <c r="T290" i="1"/>
  <c r="Z290" i="1" s="1"/>
  <c r="T292" i="1"/>
  <c r="Z292" i="1" s="1"/>
  <c r="T294" i="1"/>
  <c r="T296" i="1"/>
  <c r="T297" i="1"/>
  <c r="Z297" i="1" s="1"/>
  <c r="T299" i="1"/>
  <c r="Z299" i="1" s="1"/>
  <c r="G309" i="1"/>
  <c r="T314" i="1"/>
  <c r="T316" i="1"/>
  <c r="Z316" i="1" s="1"/>
  <c r="T325" i="1"/>
  <c r="Z325" i="1" s="1"/>
  <c r="T327" i="1"/>
  <c r="Z327" i="1" s="1"/>
  <c r="T328" i="1"/>
  <c r="Z328" i="1" s="1"/>
  <c r="G331" i="1"/>
  <c r="G341" i="1"/>
  <c r="G347" i="1"/>
  <c r="T546" i="1"/>
  <c r="Z546" i="1" s="1"/>
  <c r="V401" i="1"/>
  <c r="D405" i="1"/>
  <c r="G405" i="1"/>
  <c r="D411" i="1"/>
  <c r="S411" i="1"/>
  <c r="V411" i="1"/>
  <c r="D420" i="1"/>
  <c r="G420" i="1"/>
  <c r="T421" i="1"/>
  <c r="T423" i="1"/>
  <c r="T428" i="1"/>
  <c r="T430" i="1"/>
  <c r="Z430" i="1" s="1"/>
  <c r="T432" i="1"/>
  <c r="Z432" i="1" s="1"/>
  <c r="T434" i="1"/>
  <c r="Z434" i="1" s="1"/>
  <c r="T435" i="1"/>
  <c r="S437" i="1"/>
  <c r="T439" i="1"/>
  <c r="Z439" i="1" s="1"/>
  <c r="U448" i="1"/>
  <c r="AA448" i="1" s="1"/>
  <c r="V457" i="1"/>
  <c r="U461" i="1"/>
  <c r="AA461" i="1" s="1"/>
  <c r="T472" i="1"/>
  <c r="G473" i="1"/>
  <c r="G476" i="1"/>
  <c r="S476" i="1"/>
  <c r="S475" i="1" s="1"/>
  <c r="V476" i="1"/>
  <c r="T478" i="1"/>
  <c r="Z478" i="1" s="1"/>
  <c r="T480" i="1"/>
  <c r="T479" i="1" s="1"/>
  <c r="T484" i="1"/>
  <c r="T504" i="1"/>
  <c r="T501" i="1" s="1"/>
  <c r="Z501" i="1" s="1"/>
  <c r="T506" i="1"/>
  <c r="T508" i="1"/>
  <c r="T511" i="1"/>
  <c r="Z511" i="1" s="1"/>
  <c r="T513" i="1"/>
  <c r="Z513" i="1" s="1"/>
  <c r="T515" i="1"/>
  <c r="Z515" i="1" s="1"/>
  <c r="T517" i="1"/>
  <c r="Z517" i="1" s="1"/>
  <c r="D518" i="1"/>
  <c r="G518" i="1"/>
  <c r="S518" i="1"/>
  <c r="V518" i="1"/>
  <c r="AB518" i="1" s="1"/>
  <c r="T520" i="1"/>
  <c r="Z520" i="1" s="1"/>
  <c r="T522" i="1"/>
  <c r="T525" i="1"/>
  <c r="T524" i="1" s="1"/>
  <c r="U529" i="1"/>
  <c r="AA529" i="1" s="1"/>
  <c r="D550" i="1"/>
  <c r="G550" i="1"/>
  <c r="G15" i="1"/>
  <c r="G19" i="1"/>
  <c r="S19" i="1"/>
  <c r="V19" i="1"/>
  <c r="T21" i="1"/>
  <c r="Z21" i="1" s="1"/>
  <c r="D25" i="1"/>
  <c r="G25" i="1"/>
  <c r="T28" i="1"/>
  <c r="S27" i="1"/>
  <c r="T30" i="1"/>
  <c r="Z30" i="1" s="1"/>
  <c r="H40" i="1"/>
  <c r="G40" i="1" s="1"/>
  <c r="T43" i="1"/>
  <c r="Z43" i="1" s="1"/>
  <c r="T44" i="1"/>
  <c r="Z44" i="1" s="1"/>
  <c r="T45" i="1"/>
  <c r="Z45" i="1" s="1"/>
  <c r="T46" i="1"/>
  <c r="Z46" i="1" s="1"/>
  <c r="G52" i="1"/>
  <c r="S52" i="1"/>
  <c r="D94" i="1"/>
  <c r="T98" i="1"/>
  <c r="Z98" i="1" s="1"/>
  <c r="T134" i="1"/>
  <c r="Z134" i="1" s="1"/>
  <c r="T150" i="1"/>
  <c r="Z150" i="1" s="1"/>
  <c r="T152" i="1"/>
  <c r="Z152" i="1" s="1"/>
  <c r="T154" i="1"/>
  <c r="Z154" i="1" s="1"/>
  <c r="T156" i="1"/>
  <c r="Z156" i="1" s="1"/>
  <c r="T158" i="1"/>
  <c r="Z158" i="1" s="1"/>
  <c r="T160" i="1"/>
  <c r="Z160" i="1" s="1"/>
  <c r="T162" i="1"/>
  <c r="Z162" i="1" s="1"/>
  <c r="AB165" i="1"/>
  <c r="T166" i="1"/>
  <c r="T169" i="1"/>
  <c r="Z169" i="1" s="1"/>
  <c r="U178" i="1"/>
  <c r="T181" i="1"/>
  <c r="Y181" i="1" s="1"/>
  <c r="AB181" i="1" s="1"/>
  <c r="T262" i="1"/>
  <c r="Z262" i="1" s="1"/>
  <c r="K252" i="1"/>
  <c r="M252" i="1"/>
  <c r="O252" i="1"/>
  <c r="Q252" i="1"/>
  <c r="T266" i="1"/>
  <c r="Z266" i="1" s="1"/>
  <c r="T268" i="1"/>
  <c r="Z268" i="1" s="1"/>
  <c r="T270" i="1"/>
  <c r="T272" i="1"/>
  <c r="Z272" i="1" s="1"/>
  <c r="U287" i="1"/>
  <c r="T289" i="1"/>
  <c r="Z289" i="1" s="1"/>
  <c r="T291" i="1"/>
  <c r="T293" i="1"/>
  <c r="T295" i="1"/>
  <c r="Z295" i="1" s="1"/>
  <c r="U300" i="1"/>
  <c r="AA300" i="1" s="1"/>
  <c r="T302" i="1"/>
  <c r="Z302" i="1" s="1"/>
  <c r="T304" i="1"/>
  <c r="Z304" i="1" s="1"/>
  <c r="T306" i="1"/>
  <c r="Z306" i="1" s="1"/>
  <c r="T308" i="1"/>
  <c r="Z308" i="1" s="1"/>
  <c r="D309" i="1"/>
  <c r="U313" i="1"/>
  <c r="T315" i="1"/>
  <c r="G317" i="1"/>
  <c r="T318" i="1"/>
  <c r="T319" i="1"/>
  <c r="Z319" i="1" s="1"/>
  <c r="T324" i="1"/>
  <c r="V323" i="1"/>
  <c r="AB323" i="1" s="1"/>
  <c r="T332" i="1"/>
  <c r="V331" i="1"/>
  <c r="T339" i="1"/>
  <c r="Z339" i="1" s="1"/>
  <c r="T340" i="1"/>
  <c r="Z340" i="1" s="1"/>
  <c r="T345" i="1"/>
  <c r="Z345" i="1" s="1"/>
  <c r="T346" i="1"/>
  <c r="Z346" i="1" s="1"/>
  <c r="T352" i="1"/>
  <c r="Z352" i="1" s="1"/>
  <c r="D353" i="1"/>
  <c r="T357" i="1"/>
  <c r="G56" i="1"/>
  <c r="T57" i="1"/>
  <c r="Z57" i="1" s="1"/>
  <c r="T58" i="1"/>
  <c r="Z58" i="1" s="1"/>
  <c r="T61" i="1"/>
  <c r="Z61" i="1" s="1"/>
  <c r="T63" i="1"/>
  <c r="T62" i="1" s="1"/>
  <c r="V77" i="1"/>
  <c r="T85" i="1"/>
  <c r="Z85" i="1" s="1"/>
  <c r="X99" i="1"/>
  <c r="T106" i="1"/>
  <c r="Z106" i="1" s="1"/>
  <c r="T107" i="1"/>
  <c r="Z107" i="1" s="1"/>
  <c r="T109" i="1"/>
  <c r="Z109" i="1" s="1"/>
  <c r="T120" i="1"/>
  <c r="Z120" i="1" s="1"/>
  <c r="T121" i="1"/>
  <c r="Z121" i="1" s="1"/>
  <c r="T197" i="1"/>
  <c r="Z197" i="1" s="1"/>
  <c r="T213" i="1"/>
  <c r="Z213" i="1" s="1"/>
  <c r="D214" i="1"/>
  <c r="G214" i="1"/>
  <c r="S214" i="1"/>
  <c r="V214" i="1"/>
  <c r="T218" i="1"/>
  <c r="Z218" i="1" s="1"/>
  <c r="T220" i="1"/>
  <c r="Z220" i="1" s="1"/>
  <c r="T222" i="1"/>
  <c r="Z222" i="1" s="1"/>
  <c r="T224" i="1"/>
  <c r="Z224" i="1" s="1"/>
  <c r="T226" i="1"/>
  <c r="Z226" i="1" s="1"/>
  <c r="G228" i="1"/>
  <c r="T230" i="1"/>
  <c r="Z230" i="1" s="1"/>
  <c r="T231" i="1"/>
  <c r="Z231" i="1" s="1"/>
  <c r="V228" i="1"/>
  <c r="S228" i="1"/>
  <c r="G242" i="1"/>
  <c r="T243" i="1"/>
  <c r="Z243" i="1" s="1"/>
  <c r="T244" i="1"/>
  <c r="Z244" i="1" s="1"/>
  <c r="T245" i="1"/>
  <c r="Z245" i="1" s="1"/>
  <c r="T246" i="1"/>
  <c r="Z246" i="1" s="1"/>
  <c r="U249" i="1"/>
  <c r="G253" i="1"/>
  <c r="T383" i="1"/>
  <c r="Z383" i="1" s="1"/>
  <c r="T385" i="1"/>
  <c r="Z385" i="1" s="1"/>
  <c r="T387" i="1"/>
  <c r="Z387" i="1" s="1"/>
  <c r="T389" i="1"/>
  <c r="Z389" i="1" s="1"/>
  <c r="T392" i="1"/>
  <c r="Z392" i="1" s="1"/>
  <c r="T394" i="1"/>
  <c r="Z394" i="1" s="1"/>
  <c r="T396" i="1"/>
  <c r="Z396" i="1" s="1"/>
  <c r="T398" i="1"/>
  <c r="Z398" i="1" s="1"/>
  <c r="T400" i="1"/>
  <c r="Z400" i="1" s="1"/>
  <c r="T403" i="1"/>
  <c r="Z403" i="1" s="1"/>
  <c r="S466" i="1"/>
  <c r="V466" i="1"/>
  <c r="T490" i="1"/>
  <c r="T412" i="1"/>
  <c r="T414" i="1"/>
  <c r="Z414" i="1" s="1"/>
  <c r="T416" i="1"/>
  <c r="Z416" i="1" s="1"/>
  <c r="T418" i="1"/>
  <c r="U424" i="1"/>
  <c r="T426" i="1"/>
  <c r="U427" i="1"/>
  <c r="S427" i="1"/>
  <c r="V427" i="1"/>
  <c r="T429" i="1"/>
  <c r="Z429" i="1" s="1"/>
  <c r="T431" i="1"/>
  <c r="Z431" i="1" s="1"/>
  <c r="T433" i="1"/>
  <c r="Z433" i="1" s="1"/>
  <c r="T436" i="1"/>
  <c r="D437" i="1"/>
  <c r="T444" i="1"/>
  <c r="Y444" i="1" s="1"/>
  <c r="T449" i="1"/>
  <c r="Z449" i="1" s="1"/>
  <c r="T451" i="1"/>
  <c r="T452" i="1"/>
  <c r="Z452" i="1" s="1"/>
  <c r="T455" i="1"/>
  <c r="T458" i="1"/>
  <c r="Z458" i="1" s="1"/>
  <c r="T460" i="1"/>
  <c r="Z460" i="1" s="1"/>
  <c r="T462" i="1"/>
  <c r="Z462" i="1" s="1"/>
  <c r="T464" i="1"/>
  <c r="Z464" i="1" s="1"/>
  <c r="T465" i="1"/>
  <c r="Z465" i="1" s="1"/>
  <c r="T471" i="1"/>
  <c r="S496" i="1"/>
  <c r="D524" i="1"/>
  <c r="G524" i="1"/>
  <c r="D527" i="1"/>
  <c r="G527" i="1"/>
  <c r="AA532" i="1"/>
  <c r="T533" i="1"/>
  <c r="Z533" i="1" s="1"/>
  <c r="T535" i="1"/>
  <c r="D541" i="1"/>
  <c r="G541" i="1"/>
  <c r="G544" i="1"/>
  <c r="D545" i="1"/>
  <c r="G545" i="1"/>
  <c r="U545" i="1"/>
  <c r="AA545" i="1" s="1"/>
  <c r="T547" i="1"/>
  <c r="Z547" i="1" s="1"/>
  <c r="U548" i="1"/>
  <c r="AA548" i="1" s="1"/>
  <c r="T10" i="1"/>
  <c r="T9" i="1" s="1"/>
  <c r="D15" i="1"/>
  <c r="T16" i="1"/>
  <c r="T15" i="1" s="1"/>
  <c r="D19" i="1"/>
  <c r="T20" i="1"/>
  <c r="Z20" i="1" s="1"/>
  <c r="T22" i="1"/>
  <c r="Z22" i="1" s="1"/>
  <c r="T24" i="1"/>
  <c r="Z24" i="1" s="1"/>
  <c r="D27" i="1"/>
  <c r="T29" i="1"/>
  <c r="Z29" i="1" s="1"/>
  <c r="T31" i="1"/>
  <c r="Z31" i="1" s="1"/>
  <c r="T33" i="1"/>
  <c r="T35" i="1"/>
  <c r="Z35" i="1" s="1"/>
  <c r="T37" i="1"/>
  <c r="Z37" i="1" s="1"/>
  <c r="T39" i="1"/>
  <c r="Z39" i="1" s="1"/>
  <c r="D41" i="1"/>
  <c r="T51" i="1"/>
  <c r="T49" i="1" s="1"/>
  <c r="W99" i="1"/>
  <c r="E141" i="1"/>
  <c r="D141" i="1" s="1"/>
  <c r="V52" i="1"/>
  <c r="T60" i="1"/>
  <c r="Z60" i="1" s="1"/>
  <c r="G62" i="1"/>
  <c r="T78" i="1"/>
  <c r="Z78" i="1" s="1"/>
  <c r="T79" i="1"/>
  <c r="Z79" i="1" s="1"/>
  <c r="T81" i="1"/>
  <c r="Z81" i="1" s="1"/>
  <c r="S87" i="1"/>
  <c r="T88" i="1"/>
  <c r="Z88" i="1" s="1"/>
  <c r="T89" i="1"/>
  <c r="Z89" i="1" s="1"/>
  <c r="T91" i="1"/>
  <c r="T90" i="1" s="1"/>
  <c r="G92" i="1"/>
  <c r="AA94" i="1"/>
  <c r="T97" i="1"/>
  <c r="U99" i="1"/>
  <c r="S102" i="1"/>
  <c r="S99" i="1" s="1"/>
  <c r="T103" i="1"/>
  <c r="T115" i="1"/>
  <c r="Z115" i="1" s="1"/>
  <c r="T116" i="1"/>
  <c r="Z116" i="1" s="1"/>
  <c r="G118" i="1"/>
  <c r="G111" i="1" s="1"/>
  <c r="T119" i="1"/>
  <c r="T123" i="1"/>
  <c r="Z123" i="1" s="1"/>
  <c r="T127" i="1"/>
  <c r="Z127" i="1" s="1"/>
  <c r="T132" i="1"/>
  <c r="Z132" i="1" s="1"/>
  <c r="T136" i="1"/>
  <c r="Z136" i="1" s="1"/>
  <c r="T140" i="1"/>
  <c r="Z140" i="1" s="1"/>
  <c r="T144" i="1"/>
  <c r="Z144" i="1" s="1"/>
  <c r="T147" i="1"/>
  <c r="Z147" i="1" s="1"/>
  <c r="T167" i="1"/>
  <c r="Z167" i="1" s="1"/>
  <c r="T171" i="1"/>
  <c r="Z171" i="1" s="1"/>
  <c r="U172" i="1"/>
  <c r="T174" i="1"/>
  <c r="T176" i="1"/>
  <c r="Z176" i="1" s="1"/>
  <c r="G178" i="1"/>
  <c r="T190" i="1"/>
  <c r="T192" i="1"/>
  <c r="Z192" i="1" s="1"/>
  <c r="T194" i="1"/>
  <c r="Z194" i="1" s="1"/>
  <c r="T196" i="1"/>
  <c r="Z196" i="1" s="1"/>
  <c r="T217" i="1"/>
  <c r="Z217" i="1" s="1"/>
  <c r="T219" i="1"/>
  <c r="Z219" i="1" s="1"/>
  <c r="T221" i="1"/>
  <c r="Z221" i="1" s="1"/>
  <c r="T223" i="1"/>
  <c r="Z223" i="1" s="1"/>
  <c r="T225" i="1"/>
  <c r="Z225" i="1" s="1"/>
  <c r="T227" i="1"/>
  <c r="T234" i="1"/>
  <c r="Z234" i="1" s="1"/>
  <c r="T235" i="1"/>
  <c r="Z235" i="1" s="1"/>
  <c r="T241" i="1"/>
  <c r="Z241" i="1" s="1"/>
  <c r="T248" i="1"/>
  <c r="Z248" i="1" s="1"/>
  <c r="I252" i="1"/>
  <c r="U264" i="1"/>
  <c r="S142" i="1"/>
  <c r="Y182" i="1"/>
  <c r="D252" i="1"/>
  <c r="V437" i="1"/>
  <c r="D253" i="1"/>
  <c r="T271" i="1"/>
  <c r="Z271" i="1" s="1"/>
  <c r="T275" i="1"/>
  <c r="Z275" i="1" s="1"/>
  <c r="T277" i="1"/>
  <c r="Z277" i="1" s="1"/>
  <c r="T279" i="1"/>
  <c r="Z279" i="1" s="1"/>
  <c r="T281" i="1"/>
  <c r="Z281" i="1" s="1"/>
  <c r="T283" i="1"/>
  <c r="Z283" i="1" s="1"/>
  <c r="T284" i="1"/>
  <c r="T285" i="1"/>
  <c r="Z285" i="1" s="1"/>
  <c r="G287" i="1"/>
  <c r="T298" i="1"/>
  <c r="Z298" i="1" s="1"/>
  <c r="G300" i="1"/>
  <c r="U309" i="1"/>
  <c r="T311" i="1"/>
  <c r="Z311" i="1" s="1"/>
  <c r="G313" i="1"/>
  <c r="V317" i="1"/>
  <c r="AB317" i="1" s="1"/>
  <c r="T321" i="1"/>
  <c r="S323" i="1"/>
  <c r="T326" i="1"/>
  <c r="Z326" i="1" s="1"/>
  <c r="T330" i="1"/>
  <c r="Z330" i="1" s="1"/>
  <c r="S331" i="1"/>
  <c r="T334" i="1"/>
  <c r="Z334" i="1" s="1"/>
  <c r="T338" i="1"/>
  <c r="Z338" i="1" s="1"/>
  <c r="U341" i="1"/>
  <c r="T344" i="1"/>
  <c r="V347" i="1"/>
  <c r="AB347" i="1" s="1"/>
  <c r="T351" i="1"/>
  <c r="H353" i="1"/>
  <c r="G353" i="1" s="1"/>
  <c r="U353" i="1"/>
  <c r="T354" i="1"/>
  <c r="T356" i="1"/>
  <c r="T359" i="1"/>
  <c r="T360" i="1"/>
  <c r="Z360" i="1" s="1"/>
  <c r="T362" i="1"/>
  <c r="Z362" i="1" s="1"/>
  <c r="T363" i="1"/>
  <c r="Z363" i="1" s="1"/>
  <c r="T365" i="1"/>
  <c r="Z365" i="1" s="1"/>
  <c r="T367" i="1"/>
  <c r="Z367" i="1" s="1"/>
  <c r="T369" i="1"/>
  <c r="Z369" i="1" s="1"/>
  <c r="T371" i="1"/>
  <c r="Z371" i="1" s="1"/>
  <c r="T373" i="1"/>
  <c r="T375" i="1"/>
  <c r="G379" i="1"/>
  <c r="T380" i="1"/>
  <c r="T382" i="1"/>
  <c r="Z382" i="1" s="1"/>
  <c r="T384" i="1"/>
  <c r="Z384" i="1" s="1"/>
  <c r="T386" i="1"/>
  <c r="Z386" i="1" s="1"/>
  <c r="T388" i="1"/>
  <c r="Z388" i="1" s="1"/>
  <c r="T391" i="1"/>
  <c r="Z391" i="1" s="1"/>
  <c r="T393" i="1"/>
  <c r="Z393" i="1" s="1"/>
  <c r="T395" i="1"/>
  <c r="Z395" i="1" s="1"/>
  <c r="T397" i="1"/>
  <c r="Z397" i="1" s="1"/>
  <c r="T399" i="1"/>
  <c r="Z399" i="1" s="1"/>
  <c r="U401" i="1"/>
  <c r="T402" i="1"/>
  <c r="T404" i="1"/>
  <c r="Z404" i="1" s="1"/>
  <c r="U411" i="1"/>
  <c r="T413" i="1"/>
  <c r="Z413" i="1" s="1"/>
  <c r="T415" i="1"/>
  <c r="Z415" i="1" s="1"/>
  <c r="T417" i="1"/>
  <c r="T419" i="1"/>
  <c r="T422" i="1"/>
  <c r="G424" i="1"/>
  <c r="U437" i="1"/>
  <c r="T438" i="1"/>
  <c r="Z438" i="1" s="1"/>
  <c r="T442" i="1"/>
  <c r="Z442" i="1" s="1"/>
  <c r="T461" i="1"/>
  <c r="T443" i="1"/>
  <c r="T445" i="1"/>
  <c r="Y445" i="1" s="1"/>
  <c r="E447" i="1"/>
  <c r="T543" i="1"/>
  <c r="Z543" i="1" s="1"/>
  <c r="T453" i="1"/>
  <c r="U457" i="1"/>
  <c r="T459" i="1"/>
  <c r="G461" i="1"/>
  <c r="D471" i="1"/>
  <c r="G471" i="1"/>
  <c r="D473" i="1"/>
  <c r="T474" i="1"/>
  <c r="T473" i="1" s="1"/>
  <c r="D476" i="1"/>
  <c r="T477" i="1"/>
  <c r="Z477" i="1" s="1"/>
  <c r="G479" i="1"/>
  <c r="U482" i="1"/>
  <c r="AA482" i="1" s="1"/>
  <c r="T483" i="1"/>
  <c r="T482" i="1" s="1"/>
  <c r="V482" i="1"/>
  <c r="AB482" i="1" s="1"/>
  <c r="T488" i="1"/>
  <c r="T493" i="1"/>
  <c r="Z493" i="1" s="1"/>
  <c r="T495" i="1"/>
  <c r="T499" i="1"/>
  <c r="T519" i="1"/>
  <c r="Z519" i="1" s="1"/>
  <c r="T521" i="1"/>
  <c r="Z521" i="1" s="1"/>
  <c r="T523" i="1"/>
  <c r="Z523" i="1" s="1"/>
  <c r="D529" i="1"/>
  <c r="T530" i="1"/>
  <c r="Z530" i="1" s="1"/>
  <c r="S532" i="1"/>
  <c r="S527" i="1" s="1"/>
  <c r="S526" i="1" s="1"/>
  <c r="T540" i="1"/>
  <c r="U253" i="1"/>
  <c r="T261" i="1"/>
  <c r="Z261" i="1" s="1"/>
  <c r="T255" i="1"/>
  <c r="Z255" i="1" s="1"/>
  <c r="T257" i="1"/>
  <c r="Z257" i="1" s="1"/>
  <c r="T259" i="1"/>
  <c r="Z259" i="1" s="1"/>
  <c r="T263" i="1"/>
  <c r="T229" i="1"/>
  <c r="T233" i="1"/>
  <c r="Z233" i="1" s="1"/>
  <c r="T237" i="1"/>
  <c r="Z237" i="1" s="1"/>
  <c r="T215" i="1"/>
  <c r="Z215" i="1" s="1"/>
  <c r="T216" i="1"/>
  <c r="Z216" i="1" s="1"/>
  <c r="T186" i="1"/>
  <c r="X65" i="1"/>
  <c r="G65" i="1"/>
  <c r="U77" i="1"/>
  <c r="T80" i="1"/>
  <c r="Z80" i="1" s="1"/>
  <c r="T67" i="1"/>
  <c r="Z67" i="1" s="1"/>
  <c r="T69" i="1"/>
  <c r="Z69" i="1" s="1"/>
  <c r="T68" i="1"/>
  <c r="Z68" i="1" s="1"/>
  <c r="T70" i="1"/>
  <c r="Z70" i="1" s="1"/>
  <c r="X447" i="1"/>
  <c r="Y447" i="1"/>
  <c r="W457" i="1"/>
  <c r="W461" i="1"/>
  <c r="W467" i="1"/>
  <c r="W537" i="1"/>
  <c r="X544" i="1"/>
  <c r="Y141" i="1"/>
  <c r="W11" i="1"/>
  <c r="W19" i="1"/>
  <c r="W173" i="1"/>
  <c r="X172" i="1"/>
  <c r="W250" i="1"/>
  <c r="X249" i="1"/>
  <c r="W254" i="1"/>
  <c r="W253" i="1" s="1"/>
  <c r="W274" i="1"/>
  <c r="W273" i="1" s="1"/>
  <c r="AA273" i="1"/>
  <c r="W332" i="1"/>
  <c r="X331" i="1"/>
  <c r="W348" i="1"/>
  <c r="X347" i="1"/>
  <c r="W412" i="1"/>
  <c r="X411" i="1"/>
  <c r="W428" i="1"/>
  <c r="X41" i="1"/>
  <c r="W50" i="1"/>
  <c r="Z50" i="1" s="1"/>
  <c r="X49" i="1"/>
  <c r="AA49" i="1" s="1"/>
  <c r="W52" i="1"/>
  <c r="Y52" i="1"/>
  <c r="W77" i="1"/>
  <c r="Y77" i="1"/>
  <c r="W91" i="1"/>
  <c r="AB94" i="1"/>
  <c r="W112" i="1"/>
  <c r="W119" i="1"/>
  <c r="Z119" i="1" s="1"/>
  <c r="X118" i="1"/>
  <c r="X111" i="1" s="1"/>
  <c r="X142" i="1"/>
  <c r="AA165" i="1"/>
  <c r="W179" i="1"/>
  <c r="X178" i="1"/>
  <c r="W214" i="1"/>
  <c r="Y214" i="1"/>
  <c r="AB214" i="1" s="1"/>
  <c r="W242" i="1"/>
  <c r="Y242" i="1"/>
  <c r="AB242" i="1" s="1"/>
  <c r="W288" i="1"/>
  <c r="X287" i="1"/>
  <c r="AA287" i="1" s="1"/>
  <c r="W314" i="1"/>
  <c r="X313" i="1"/>
  <c r="AA313" i="1" s="1"/>
  <c r="W342" i="1"/>
  <c r="X341" i="1"/>
  <c r="AA341" i="1" s="1"/>
  <c r="W354" i="1"/>
  <c r="X353" i="1"/>
  <c r="W265" i="1"/>
  <c r="X264" i="1"/>
  <c r="W270" i="1"/>
  <c r="W269" i="1" s="1"/>
  <c r="AA269" i="1"/>
  <c r="W310" i="1"/>
  <c r="X309" i="1"/>
  <c r="W318" i="1"/>
  <c r="X317" i="1"/>
  <c r="AA317" i="1" s="1"/>
  <c r="W324" i="1"/>
  <c r="X323" i="1"/>
  <c r="Y377" i="1"/>
  <c r="W406" i="1"/>
  <c r="X405" i="1"/>
  <c r="AA405" i="1" s="1"/>
  <c r="W380" i="1"/>
  <c r="X379" i="1"/>
  <c r="W402" i="1"/>
  <c r="X401" i="1"/>
  <c r="AA401" i="1" s="1"/>
  <c r="W424" i="1"/>
  <c r="W437" i="1"/>
  <c r="W482" i="1"/>
  <c r="Z482" i="1" s="1"/>
  <c r="W496" i="1"/>
  <c r="W489" i="1" s="1"/>
  <c r="X437" i="1"/>
  <c r="AA437" i="1" s="1"/>
  <c r="X479" i="1"/>
  <c r="T19" i="1"/>
  <c r="T149" i="1"/>
  <c r="Z149" i="1" s="1"/>
  <c r="U142" i="1"/>
  <c r="U141" i="1" s="1"/>
  <c r="T164" i="1"/>
  <c r="Z164" i="1" s="1"/>
  <c r="T180" i="1"/>
  <c r="U41" i="1"/>
  <c r="G87" i="1"/>
  <c r="G102" i="1"/>
  <c r="G99" i="1" s="1"/>
  <c r="G164" i="1"/>
  <c r="T309" i="1"/>
  <c r="E40" i="1"/>
  <c r="D40" i="1" s="1"/>
  <c r="J41" i="1"/>
  <c r="J40" i="1" s="1"/>
  <c r="S42" i="1"/>
  <c r="S41" i="1" s="1"/>
  <c r="S40" i="1" s="1"/>
  <c r="U118" i="1"/>
  <c r="U111" i="1" s="1"/>
  <c r="G284" i="1"/>
  <c r="U323" i="1"/>
  <c r="U331" i="1"/>
  <c r="U347" i="1"/>
  <c r="U420" i="1"/>
  <c r="E377" i="1"/>
  <c r="U379" i="1"/>
  <c r="U377" i="1" s="1"/>
  <c r="E410" i="1"/>
  <c r="E409" i="1" s="1"/>
  <c r="H447" i="1"/>
  <c r="E466" i="1"/>
  <c r="U527" i="1"/>
  <c r="U526" i="1" s="1"/>
  <c r="T545" i="1"/>
  <c r="T544" i="1" s="1"/>
  <c r="E475" i="1"/>
  <c r="D475" i="1" s="1"/>
  <c r="U496" i="1"/>
  <c r="U489" i="1" s="1"/>
  <c r="G509" i="1"/>
  <c r="G532" i="1"/>
  <c r="V489" i="1" l="1"/>
  <c r="T323" i="1"/>
  <c r="Z359" i="1"/>
  <c r="T358" i="1"/>
  <c r="T541" i="1"/>
  <c r="Z541" i="1" s="1"/>
  <c r="T518" i="1"/>
  <c r="J552" i="1"/>
  <c r="T242" i="1"/>
  <c r="U40" i="1"/>
  <c r="Z354" i="1"/>
  <c r="AB77" i="1"/>
  <c r="AA172" i="1"/>
  <c r="T185" i="1"/>
  <c r="U184" i="1"/>
  <c r="Q183" i="1"/>
  <c r="Q552" i="1" s="1"/>
  <c r="M183" i="1"/>
  <c r="D489" i="1"/>
  <c r="V475" i="1"/>
  <c r="AB475" i="1" s="1"/>
  <c r="D526" i="1"/>
  <c r="P446" i="1"/>
  <c r="L446" i="1"/>
  <c r="R183" i="1"/>
  <c r="N183" i="1"/>
  <c r="T269" i="1"/>
  <c r="T273" i="1"/>
  <c r="AB284" i="1"/>
  <c r="S447" i="1"/>
  <c r="S446" i="1" s="1"/>
  <c r="Z174" i="1"/>
  <c r="T172" i="1"/>
  <c r="Z166" i="1"/>
  <c r="T165" i="1"/>
  <c r="F183" i="1"/>
  <c r="G475" i="1"/>
  <c r="AA253" i="1"/>
  <c r="S489" i="1"/>
  <c r="S486" i="1" s="1"/>
  <c r="S410" i="1"/>
  <c r="T405" i="1"/>
  <c r="G184" i="1"/>
  <c r="S65" i="1"/>
  <c r="M552" i="1"/>
  <c r="K446" i="1"/>
  <c r="T87" i="1"/>
  <c r="P183" i="1"/>
  <c r="P552" i="1" s="1"/>
  <c r="L183" i="1"/>
  <c r="T264" i="1"/>
  <c r="Z551" i="1"/>
  <c r="Z451" i="1"/>
  <c r="T448" i="1"/>
  <c r="Z448" i="1" s="1"/>
  <c r="G410" i="1"/>
  <c r="AB379" i="1"/>
  <c r="V377" i="1"/>
  <c r="AB377" i="1" s="1"/>
  <c r="H486" i="1"/>
  <c r="G486" i="1" s="1"/>
  <c r="G489" i="1"/>
  <c r="U466" i="1"/>
  <c r="AA466" i="1" s="1"/>
  <c r="AA467" i="1"/>
  <c r="O446" i="1"/>
  <c r="Z532" i="1"/>
  <c r="V252" i="1"/>
  <c r="T253" i="1"/>
  <c r="T42" i="1"/>
  <c r="Z42" i="1" s="1"/>
  <c r="Z461" i="1"/>
  <c r="T457" i="1"/>
  <c r="Z457" i="1" s="1"/>
  <c r="W181" i="1"/>
  <c r="Z181" i="1" s="1"/>
  <c r="V527" i="1"/>
  <c r="V526" i="1" s="1"/>
  <c r="AB526" i="1" s="1"/>
  <c r="V353" i="1"/>
  <c r="AB489" i="1"/>
  <c r="D184" i="1"/>
  <c r="V41" i="1"/>
  <c r="U65" i="1"/>
  <c r="Z185" i="1"/>
  <c r="T537" i="1"/>
  <c r="T496" i="1"/>
  <c r="Z496" i="1" s="1"/>
  <c r="G466" i="1"/>
  <c r="U447" i="1"/>
  <c r="D447" i="1"/>
  <c r="T401" i="1"/>
  <c r="T347" i="1"/>
  <c r="T341" i="1"/>
  <c r="T317" i="1"/>
  <c r="V410" i="1"/>
  <c r="S141" i="1"/>
  <c r="I183" i="1"/>
  <c r="I552" i="1" s="1"/>
  <c r="T424" i="1"/>
  <c r="Z424" i="1" s="1"/>
  <c r="T313" i="1"/>
  <c r="O183" i="1"/>
  <c r="K183" i="1"/>
  <c r="K552" i="1" s="1"/>
  <c r="V447" i="1"/>
  <c r="AB447" i="1" s="1"/>
  <c r="Z550" i="1"/>
  <c r="R446" i="1"/>
  <c r="N446" i="1"/>
  <c r="N552" i="1" s="1"/>
  <c r="V544" i="1"/>
  <c r="X64" i="1"/>
  <c r="AA111" i="1"/>
  <c r="T142" i="1"/>
  <c r="T141" i="1" s="1"/>
  <c r="Z103" i="1"/>
  <c r="T102" i="1"/>
  <c r="T99" i="1" s="1"/>
  <c r="Z99" i="1" s="1"/>
  <c r="Z112" i="1"/>
  <c r="S64" i="1"/>
  <c r="V99" i="1"/>
  <c r="Z91" i="1"/>
  <c r="W90" i="1"/>
  <c r="Z95" i="1"/>
  <c r="T94" i="1"/>
  <c r="Z94" i="1" s="1"/>
  <c r="W435" i="1"/>
  <c r="Z435" i="1" s="1"/>
  <c r="S252" i="1"/>
  <c r="T467" i="1"/>
  <c r="T466" i="1" s="1"/>
  <c r="T529" i="1"/>
  <c r="T476" i="1"/>
  <c r="T475" i="1" s="1"/>
  <c r="T411" i="1"/>
  <c r="T331" i="1"/>
  <c r="AA379" i="1"/>
  <c r="AA323" i="1"/>
  <c r="AA309" i="1"/>
  <c r="AA353" i="1"/>
  <c r="AA142" i="1"/>
  <c r="AA411" i="1"/>
  <c r="Z19" i="1"/>
  <c r="T287" i="1"/>
  <c r="T11" i="1"/>
  <c r="Z11" i="1" s="1"/>
  <c r="AA489" i="1"/>
  <c r="U486" i="1"/>
  <c r="W427" i="1"/>
  <c r="AA427" i="1"/>
  <c r="AA331" i="1"/>
  <c r="X184" i="1"/>
  <c r="AA184" i="1" s="1"/>
  <c r="Z518" i="1"/>
  <c r="Y446" i="1"/>
  <c r="V65" i="1"/>
  <c r="V64" i="1" s="1"/>
  <c r="AB87" i="1"/>
  <c r="W445" i="1"/>
  <c r="W182" i="1"/>
  <c r="Z182" i="1" s="1"/>
  <c r="AB182" i="1"/>
  <c r="V142" i="1"/>
  <c r="W444" i="1"/>
  <c r="Z480" i="1"/>
  <c r="AB476" i="1"/>
  <c r="AB466" i="1"/>
  <c r="Z459" i="1"/>
  <c r="AB437" i="1"/>
  <c r="Z426" i="1"/>
  <c r="Z93" i="1"/>
  <c r="Z63" i="1"/>
  <c r="Z18" i="1"/>
  <c r="Z12" i="1"/>
  <c r="T249" i="1"/>
  <c r="Z548" i="1"/>
  <c r="AA526" i="1"/>
  <c r="Z483" i="1"/>
  <c r="Z473" i="1"/>
  <c r="Z468" i="1"/>
  <c r="AA457" i="1"/>
  <c r="Z436" i="1"/>
  <c r="Z351" i="1"/>
  <c r="Z315" i="1"/>
  <c r="Z186" i="1"/>
  <c r="Z97" i="1"/>
  <c r="Z16" i="1"/>
  <c r="Z10" i="1"/>
  <c r="X475" i="1"/>
  <c r="Y252" i="1"/>
  <c r="AB300" i="1"/>
  <c r="T420" i="1"/>
  <c r="W401" i="1"/>
  <c r="Z402" i="1"/>
  <c r="W379" i="1"/>
  <c r="Z380" i="1"/>
  <c r="W405" i="1"/>
  <c r="Z405" i="1" s="1"/>
  <c r="Z406" i="1"/>
  <c r="W323" i="1"/>
  <c r="Z323" i="1" s="1"/>
  <c r="Z324" i="1"/>
  <c r="W317" i="1"/>
  <c r="Z317" i="1" s="1"/>
  <c r="Z318" i="1"/>
  <c r="W309" i="1"/>
  <c r="Z309" i="1" s="1"/>
  <c r="Z310" i="1"/>
  <c r="Z269" i="1"/>
  <c r="Z270" i="1"/>
  <c r="W264" i="1"/>
  <c r="Z264" i="1" s="1"/>
  <c r="Z265" i="1"/>
  <c r="W341" i="1"/>
  <c r="Z342" i="1"/>
  <c r="W313" i="1"/>
  <c r="Z314" i="1"/>
  <c r="W287" i="1"/>
  <c r="Z287" i="1" s="1"/>
  <c r="Z288" i="1"/>
  <c r="Z242" i="1"/>
  <c r="W178" i="1"/>
  <c r="Z178" i="1" s="1"/>
  <c r="Z179" i="1"/>
  <c r="AA118" i="1"/>
  <c r="Y40" i="1"/>
  <c r="AB52" i="1"/>
  <c r="AA41" i="1"/>
  <c r="W411" i="1"/>
  <c r="Z411" i="1" s="1"/>
  <c r="Z412" i="1"/>
  <c r="W347" i="1"/>
  <c r="Z347" i="1" s="1"/>
  <c r="Z348" i="1"/>
  <c r="W331" i="1"/>
  <c r="Z273" i="1"/>
  <c r="Z274" i="1"/>
  <c r="Z253" i="1"/>
  <c r="Z254" i="1"/>
  <c r="W249" i="1"/>
  <c r="W184" i="1" s="1"/>
  <c r="Z250" i="1"/>
  <c r="W172" i="1"/>
  <c r="Z173" i="1"/>
  <c r="Z544" i="1"/>
  <c r="W526" i="1"/>
  <c r="Z537" i="1"/>
  <c r="W466" i="1"/>
  <c r="AA447" i="1"/>
  <c r="T77" i="1"/>
  <c r="Z77" i="1" s="1"/>
  <c r="Z87" i="1"/>
  <c r="Z488" i="1"/>
  <c r="T487" i="1"/>
  <c r="AA99" i="1"/>
  <c r="T300" i="1"/>
  <c r="Z300" i="1" s="1"/>
  <c r="AA102" i="1"/>
  <c r="T27" i="1"/>
  <c r="Z27" i="1" s="1"/>
  <c r="R552" i="1"/>
  <c r="Z545" i="1"/>
  <c r="Z524" i="1"/>
  <c r="Z499" i="1"/>
  <c r="AA496" i="1"/>
  <c r="Z479" i="1"/>
  <c r="W475" i="1"/>
  <c r="Z443" i="1"/>
  <c r="Z419" i="1"/>
  <c r="Z417" i="1"/>
  <c r="AB353" i="1"/>
  <c r="Z291" i="1"/>
  <c r="Z92" i="1"/>
  <c r="Z62" i="1"/>
  <c r="Z28" i="1"/>
  <c r="Z17" i="1"/>
  <c r="AA8" i="1"/>
  <c r="U475" i="1"/>
  <c r="Z549" i="1"/>
  <c r="Z529" i="1"/>
  <c r="AA527" i="1"/>
  <c r="Z504" i="1"/>
  <c r="Z474" i="1"/>
  <c r="Z418" i="1"/>
  <c r="Z344" i="1"/>
  <c r="Z321" i="1"/>
  <c r="Z51" i="1"/>
  <c r="Z15" i="1"/>
  <c r="Z9" i="1"/>
  <c r="V486" i="1"/>
  <c r="AB486" i="1" s="1"/>
  <c r="Z284" i="1"/>
  <c r="AA486" i="1"/>
  <c r="S8" i="1"/>
  <c r="F552" i="1"/>
  <c r="F559" i="1" s="1"/>
  <c r="T66" i="1"/>
  <c r="Z66" i="1" s="1"/>
  <c r="S184" i="1"/>
  <c r="S183" i="1" s="1"/>
  <c r="V8" i="1"/>
  <c r="W8" i="1"/>
  <c r="G64" i="1"/>
  <c r="V184" i="1"/>
  <c r="T56" i="1"/>
  <c r="T52" i="1" s="1"/>
  <c r="G8" i="1"/>
  <c r="D8" i="1"/>
  <c r="G142" i="1"/>
  <c r="V446" i="1"/>
  <c r="D64" i="1"/>
  <c r="T427" i="1"/>
  <c r="D466" i="1"/>
  <c r="U544" i="1"/>
  <c r="AA544" i="1" s="1"/>
  <c r="T447" i="1"/>
  <c r="U410" i="1"/>
  <c r="Z358" i="1"/>
  <c r="H183" i="1"/>
  <c r="T118" i="1"/>
  <c r="T111" i="1" s="1"/>
  <c r="E446" i="1"/>
  <c r="D446" i="1" s="1"/>
  <c r="T527" i="1"/>
  <c r="T526" i="1" s="1"/>
  <c r="T437" i="1"/>
  <c r="T379" i="1"/>
  <c r="T377" i="1" s="1"/>
  <c r="G252" i="1"/>
  <c r="T228" i="1"/>
  <c r="Z228" i="1" s="1"/>
  <c r="T214" i="1"/>
  <c r="S552" i="1"/>
  <c r="W447" i="1"/>
  <c r="W118" i="1"/>
  <c r="W111" i="1" s="1"/>
  <c r="Z90" i="1"/>
  <c r="W49" i="1"/>
  <c r="X377" i="1"/>
  <c r="AA377" i="1" s="1"/>
  <c r="Y184" i="1"/>
  <c r="Y183" i="1" s="1"/>
  <c r="X141" i="1"/>
  <c r="AA141" i="1" s="1"/>
  <c r="W65" i="1"/>
  <c r="W410" i="1"/>
  <c r="W409" i="1" s="1"/>
  <c r="W353" i="1"/>
  <c r="Y65" i="1"/>
  <c r="X40" i="1"/>
  <c r="AA40" i="1" s="1"/>
  <c r="X410" i="1"/>
  <c r="X409" i="1" s="1"/>
  <c r="X252" i="1"/>
  <c r="G447" i="1"/>
  <c r="H446" i="1"/>
  <c r="G446" i="1" s="1"/>
  <c r="U252" i="1"/>
  <c r="U183" i="1" s="1"/>
  <c r="U64" i="1"/>
  <c r="D377" i="1"/>
  <c r="E183" i="1"/>
  <c r="L552" i="1" l="1"/>
  <c r="W377" i="1"/>
  <c r="Z377" i="1" s="1"/>
  <c r="U446" i="1"/>
  <c r="D183" i="1"/>
  <c r="T489" i="1"/>
  <c r="T41" i="1"/>
  <c r="Z41" i="1" s="1"/>
  <c r="AB410" i="1"/>
  <c r="G183" i="1"/>
  <c r="G552" i="1" s="1"/>
  <c r="Z476" i="1"/>
  <c r="Z467" i="1"/>
  <c r="Z172" i="1"/>
  <c r="Z313" i="1"/>
  <c r="Z341" i="1"/>
  <c r="Z401" i="1"/>
  <c r="AB252" i="1"/>
  <c r="Z142" i="1"/>
  <c r="AB409" i="1"/>
  <c r="O552" i="1"/>
  <c r="V561" i="1" s="1"/>
  <c r="AB184" i="1"/>
  <c r="T8" i="1"/>
  <c r="V183" i="1"/>
  <c r="AB183" i="1" s="1"/>
  <c r="W252" i="1"/>
  <c r="W183" i="1" s="1"/>
  <c r="W141" i="1"/>
  <c r="Z141" i="1" s="1"/>
  <c r="AB527" i="1"/>
  <c r="Z102" i="1"/>
  <c r="V40" i="1"/>
  <c r="AB40" i="1" s="1"/>
  <c r="Z118" i="1"/>
  <c r="H552" i="1"/>
  <c r="U561" i="1" s="1"/>
  <c r="T184" i="1"/>
  <c r="Z184" i="1" s="1"/>
  <c r="Z466" i="1"/>
  <c r="T353" i="1"/>
  <c r="Z353" i="1" s="1"/>
  <c r="T446" i="1"/>
  <c r="T252" i="1"/>
  <c r="U552" i="1"/>
  <c r="U556" i="1" s="1"/>
  <c r="Z111" i="1"/>
  <c r="T65" i="1"/>
  <c r="Z65" i="1" s="1"/>
  <c r="X561" i="1"/>
  <c r="T410" i="1"/>
  <c r="Z475" i="1"/>
  <c r="Z249" i="1"/>
  <c r="Z331" i="1"/>
  <c r="Z410" i="1"/>
  <c r="AA64" i="1"/>
  <c r="W446" i="1"/>
  <c r="Z447" i="1"/>
  <c r="AB8" i="1"/>
  <c r="Z527" i="1"/>
  <c r="T486" i="1"/>
  <c r="Z487" i="1"/>
  <c r="Z526" i="1"/>
  <c r="Z165" i="1"/>
  <c r="Z437" i="1"/>
  <c r="X446" i="1"/>
  <c r="V141" i="1"/>
  <c r="AB142" i="1"/>
  <c r="Z427" i="1"/>
  <c r="Z489" i="1"/>
  <c r="W486" i="1"/>
  <c r="X183" i="1"/>
  <c r="AA183" i="1" s="1"/>
  <c r="AA252" i="1"/>
  <c r="AA409" i="1"/>
  <c r="AA410" i="1"/>
  <c r="Y64" i="1"/>
  <c r="AB65" i="1"/>
  <c r="W40" i="1"/>
  <c r="Z49" i="1"/>
  <c r="Z8" i="1"/>
  <c r="Z214" i="1"/>
  <c r="Z379" i="1"/>
  <c r="Z56" i="1"/>
  <c r="AB446" i="1"/>
  <c r="Z52" i="1"/>
  <c r="U566" i="1"/>
  <c r="E552" i="1"/>
  <c r="E559" i="1" s="1"/>
  <c r="D552" i="1"/>
  <c r="T64" i="1" l="1"/>
  <c r="V552" i="1"/>
  <c r="V556" i="1" s="1"/>
  <c r="AA446" i="1"/>
  <c r="X552" i="1"/>
  <c r="X556" i="1" s="1"/>
  <c r="AB64" i="1"/>
  <c r="Y552" i="1"/>
  <c r="Y556" i="1" s="1"/>
  <c r="V564" i="1"/>
  <c r="U564" i="1"/>
  <c r="T561" i="1"/>
  <c r="Z446" i="1"/>
  <c r="X564" i="1"/>
  <c r="T40" i="1"/>
  <c r="Z40" i="1" s="1"/>
  <c r="Z252" i="1"/>
  <c r="W64" i="1"/>
  <c r="Z486" i="1"/>
  <c r="Y566" i="1"/>
  <c r="Z409" i="1"/>
  <c r="AA566" i="1"/>
  <c r="X566" i="1"/>
  <c r="T183" i="1"/>
  <c r="V566" i="1"/>
  <c r="AB141" i="1"/>
  <c r="AB552" i="1" l="1"/>
  <c r="AB566" i="1"/>
  <c r="T566" i="1"/>
  <c r="AA552" i="1"/>
  <c r="Z64" i="1"/>
  <c r="W552" i="1"/>
  <c r="W556" i="1" s="1"/>
  <c r="W566" i="1"/>
  <c r="AB564" i="1"/>
  <c r="Z183" i="1"/>
  <c r="Z566" i="1" s="1"/>
  <c r="AB561" i="1"/>
  <c r="T552" i="1"/>
  <c r="T556" i="1" s="1"/>
  <c r="Z552" i="1" l="1"/>
  <c r="AA561" i="1"/>
  <c r="AA564" i="1"/>
  <c r="W561" i="1"/>
  <c r="Y561" i="1"/>
  <c r="Y564" i="1"/>
  <c r="Z561" i="1"/>
  <c r="I60" i="7"/>
  <c r="I10" i="7" s="1"/>
  <c r="H60" i="7"/>
  <c r="G60" i="7" l="1"/>
  <c r="H10" i="7"/>
  <c r="G10" i="7" s="1"/>
</calcChain>
</file>

<file path=xl/comments1.xml><?xml version="1.0" encoding="utf-8"?>
<comments xmlns="http://schemas.openxmlformats.org/spreadsheetml/2006/main">
  <authors>
    <author>Автор</author>
  </authors>
  <commentList>
    <comment ref="A259" authorId="0">
      <text>
        <r>
          <rPr>
            <b/>
            <sz val="8"/>
            <color indexed="81"/>
            <rFont val="Tahoma"/>
            <family val="2"/>
            <charset val="204"/>
          </rPr>
          <t xml:space="preserve">Автор:
</t>
        </r>
      </text>
    </comment>
    <comment ref="A337" authorId="0">
      <text>
        <r>
          <rPr>
            <b/>
            <sz val="8"/>
            <color indexed="81"/>
            <rFont val="Tahoma"/>
            <family val="2"/>
            <charset val="204"/>
          </rPr>
          <t xml:space="preserve">Автор:
</t>
        </r>
      </text>
    </comment>
    <comment ref="A352" authorId="0">
      <text>
        <r>
          <rPr>
            <b/>
            <sz val="8"/>
            <color indexed="81"/>
            <rFont val="Tahoma"/>
            <family val="2"/>
            <charset val="204"/>
          </rPr>
          <t xml:space="preserve">Автор:
</t>
        </r>
      </text>
    </comment>
  </commentList>
</comments>
</file>

<file path=xl/sharedStrings.xml><?xml version="1.0" encoding="utf-8"?>
<sst xmlns="http://schemas.openxmlformats.org/spreadsheetml/2006/main" count="6804" uniqueCount="1046">
  <si>
    <t>Наименование разделов, подразделов, главных распорядителей бюджетных средств, получателей субсидий</t>
  </si>
  <si>
    <t xml:space="preserve">Код раздела </t>
  </si>
  <si>
    <t>код подраздела</t>
  </si>
  <si>
    <t>Утверждено Решением Думы города от 12.12.2011 №202</t>
  </si>
  <si>
    <t>в том числе:</t>
  </si>
  <si>
    <t>Утверждено Решением Думы города от 30.11.2012 №304</t>
  </si>
  <si>
    <t>Изменения (-,+)</t>
  </si>
  <si>
    <t>Итого изменений</t>
  </si>
  <si>
    <t>Средства местного бюджета</t>
  </si>
  <si>
    <t>Средства окружного бюджета</t>
  </si>
  <si>
    <t>расходы, осуществляемые по вопросам местного значения</t>
  </si>
  <si>
    <t>расходы, осуществляемые  за  счет  субвенций,  субсидий  и  иных межбюджетных  трансфертов</t>
  </si>
  <si>
    <t>ВСЕГО</t>
  </si>
  <si>
    <t>Перераспределение бюджетных ассигнований по письмам ГРБС, распоряжениям, постановлениям администрации города, а также уменьшение бюджетных ассигнований за счет экономии средств</t>
  </si>
  <si>
    <t xml:space="preserve">Перераспределение плановых ассигнований между учреждениями в 2012 году в рамках программы "Организация летнего отдыха ,оздоровления  и трудозанятости детей, подростков и молодежи городского округа город Мегион" </t>
  </si>
  <si>
    <t>Поступления бюджетных ассигнований по распоряжениям Правительства Тюменской области</t>
  </si>
  <si>
    <t>Субсидии (уведомления Департамента финансов ХМАО-Югры; перераспределения, возврат, согласно писем ГРБС)</t>
  </si>
  <si>
    <t>Субвенции   (уведомления Департамента финансов ХМАО-Югры, перераспределение, согласно писем ГРБС)</t>
  </si>
  <si>
    <t>Иные межбюджетные трансферты  (уведомления Департамента финансов ХМАО-Югры, возврат, согласно писем ГРБС)</t>
  </si>
  <si>
    <t xml:space="preserve">Иные межбюджетные трансферты -  программа  "Содействие занятости населения на 2011-2013 годы" </t>
  </si>
  <si>
    <t>Всего</t>
  </si>
  <si>
    <t>А</t>
  </si>
  <si>
    <t>В</t>
  </si>
  <si>
    <t>ОБЩЕГОСУДАРСТВЕННЫЕ ВОПРОСЫ</t>
  </si>
  <si>
    <t>01</t>
  </si>
  <si>
    <t>00</t>
  </si>
  <si>
    <t>Функционирование высшего должностного лица органа местного самоуправления</t>
  </si>
  <si>
    <t>02</t>
  </si>
  <si>
    <t>Администрация (содержание Главы города)</t>
  </si>
  <si>
    <t>Функционирование законодательных (представительных) органов местного самоуправления</t>
  </si>
  <si>
    <t>03</t>
  </si>
  <si>
    <t>Дума города (содержание Председателя Думы города)</t>
  </si>
  <si>
    <t>Дума города (содержание депутата Думы города осуществляющего полномочия на постоянной основе)</t>
  </si>
  <si>
    <t>Дума города (содержание аппарата Думы города)</t>
  </si>
  <si>
    <t>Функционирование местной администрации</t>
  </si>
  <si>
    <t>04</t>
  </si>
  <si>
    <t>Администрация  города (содержание аппарата)</t>
  </si>
  <si>
    <t>Судебная система</t>
  </si>
  <si>
    <t>05</t>
  </si>
  <si>
    <t>Администрация города (субвенции на составление списков кандидатов в присяжные заседатели федеральных судов общей юрисдикции в РФ)</t>
  </si>
  <si>
    <t>Обеспечение деятельности финансовых органов и органов финансового контроля</t>
  </si>
  <si>
    <t>06</t>
  </si>
  <si>
    <t>Департамент финансов (содержание аппарата)</t>
  </si>
  <si>
    <t>Дума города (содержание аппарата Счетной палаты)</t>
  </si>
  <si>
    <t>Дума города (содержание председателя, заместителя Счетной палаты)</t>
  </si>
  <si>
    <t>07</t>
  </si>
  <si>
    <t xml:space="preserve">Администрация  города </t>
  </si>
  <si>
    <t>Контрольно-счетная палата  (содержание аппарата контрольно -счетной палаты)</t>
  </si>
  <si>
    <t>Контрольно- счетная палата (содержание председателя, заместителя Счетной палаты)</t>
  </si>
  <si>
    <t>Резервный фонд</t>
  </si>
  <si>
    <t>11</t>
  </si>
  <si>
    <t>Администрация города (резервный фонд администрации города)</t>
  </si>
  <si>
    <t>Другие общегосударственные вопросы</t>
  </si>
  <si>
    <t>13</t>
  </si>
  <si>
    <t>Департамент муниципальной собственности (содержание аппарата)</t>
  </si>
  <si>
    <t>Департамент муниципальной собственности -программа "Основные направления развития в области управления и распоряжения муниципальной собственностью городского округа город Мегион на 2012 год"</t>
  </si>
  <si>
    <t>МКУ Капитальное строительство -программа "Основные направления развития в области управления и распоряжения муниципальной собственностью городского округа город Мегион на 2012 год" (ремонт прокуратуры)</t>
  </si>
  <si>
    <t>Департамент муниципальной собственности (прочие расходы)</t>
  </si>
  <si>
    <t>Администрация города (прочие расходы)</t>
  </si>
  <si>
    <t>Администрация города (субвенции на осуществление федеральных полномочий по госрегистрации актов гражданского состояния (федеральный и окружной бюджет)</t>
  </si>
  <si>
    <t>Администрация города (субвенции на образование и организацию деятельности комиссий по делам несовершеннолетних)</t>
  </si>
  <si>
    <t>Администрация города (субвенции на создание и обеспечение деятельности  административных комиссий)</t>
  </si>
  <si>
    <t>МКУ "Служба обеспечения"</t>
  </si>
  <si>
    <t>Администрация города ( на администрирование по программе "Развитие агропромышленного комплекса ХМАО-Югры в 2011-2013 годах и на период до 2015 года")</t>
  </si>
  <si>
    <t>Администрация города (субвенции на осуществление полномочий в области оборота этилового спирта, алкогольной и спиртосодержащей продукции)</t>
  </si>
  <si>
    <t>Администрация города  (субвенции по обеспечению хранения, комплектования, учета и использования архивных документов, относящихся к государственной собственности автономного округа)</t>
  </si>
  <si>
    <t>НАЦИОНАЛЬНАЯ  БЕЗОПАСНОСТЬ  И  ПРАВООХРАНИТЕЛЬНАЯ  ДЕЯТЕЛЬНОСТЬ</t>
  </si>
  <si>
    <t xml:space="preserve">Органы внутренних дел </t>
  </si>
  <si>
    <t>Долгосрочная целевая программа городского округа "Мероприятия по профилактике терроризма и экстремизма, а также минимизации и (или) ликвидации последствий проявлений терроризма и экстремизма в границах городского округа город мегион на 2011-2015 годы"</t>
  </si>
  <si>
    <t xml:space="preserve"> -Администрация города</t>
  </si>
  <si>
    <t xml:space="preserve"> -ММАУ "Старт" </t>
  </si>
  <si>
    <t xml:space="preserve"> -МАУ Центр культуры и досуга </t>
  </si>
  <si>
    <t xml:space="preserve"> -МБУ"Центр гражданского и военно-патриотического воспитания молодежи"Форпост" им. Достовалова </t>
  </si>
  <si>
    <t xml:space="preserve"> -МБУ Централизованная библиотечная система </t>
  </si>
  <si>
    <t xml:space="preserve"> -МАУ Региональный историко-культурный и экологический центр </t>
  </si>
  <si>
    <t xml:space="preserve"> - МБОУ "Дворец искусств"</t>
  </si>
  <si>
    <t>Администрация города  целевая программа "Комплексные мероприятия по профилактике правонарушений на территории городского округа г.Мегион на 2011-2013 годы"</t>
  </si>
  <si>
    <t>Органы юстиции</t>
  </si>
  <si>
    <t>Администрация города (ремонт кровли здания отдела ЗАГС)</t>
  </si>
  <si>
    <t>Защита населения и территории от последствий чрезвычайных ситуаций природного и техногенного характера, гражданская оборона</t>
  </si>
  <si>
    <t>09</t>
  </si>
  <si>
    <t>Администрация города (мероприятия по предупреждению и ликвидации последствий ЧС и СБ)</t>
  </si>
  <si>
    <t xml:space="preserve">Администрация города (Программа "Создание и восполнение материальных запасов для борьбы с природными пожарами на территории на 2012 год" </t>
  </si>
  <si>
    <t>Администрация города (субсидии на выполнение муниципального задания МБУ "Служба спасения")</t>
  </si>
  <si>
    <t>Программа "Развитие и укрепление материально-технической базы ЕДДС городского округа город Мегион на 2012 год"</t>
  </si>
  <si>
    <t xml:space="preserve"> - Администрация города</t>
  </si>
  <si>
    <t xml:space="preserve"> - МКУ "Капитальное строительство" </t>
  </si>
  <si>
    <t>МКУ "Единая дежурно-диспетчерская служба"</t>
  </si>
  <si>
    <t>ДМС  -  программа "Снижение рисков и смягчение  последствий чрезвычайных ситуаций природного и техногенного характера в ХМАО-Югре на 2012-2014 годы и на период до 2016 года", программа "Снижение рисков и смягчение  последствий чрезвычайных ситуаций природного и техногенного характера в городском округе город Мегион"</t>
  </si>
  <si>
    <r>
      <t xml:space="preserve">Администрация города - </t>
    </r>
    <r>
      <rPr>
        <b/>
        <sz val="14"/>
        <color indexed="8"/>
        <rFont val="Times New Roman"/>
        <family val="1"/>
        <charset val="204"/>
      </rPr>
      <t>целевые субсидии МУ Служба спасения"</t>
    </r>
  </si>
  <si>
    <t>Другие вопросы в области национальной безопасности и правоохранительной деятельности</t>
  </si>
  <si>
    <t>14</t>
  </si>
  <si>
    <t>Администрация города -подпрограмма "Профилактика правонарушений" программы ""Профилактика правонарушений в Ханты-Мансийском автономном округе - Югре на 2011-2013 годы", программа "Комплексные мероприятия по профилактике  правонарушений на территории городского округа город Мегион на 2011-2013 годы"</t>
  </si>
  <si>
    <t>НАЦИОНАЛЬНАЯ ЭКОНОМИКА</t>
  </si>
  <si>
    <t>Общеэкономические вопросы</t>
  </si>
  <si>
    <t>Департамент образования и молодежной политики -  программа  "Содействие занятости населения на 2011-2013 годы" (целевые субсидии)</t>
  </si>
  <si>
    <t xml:space="preserve"> - МБОУ СОШ № 1</t>
  </si>
  <si>
    <t xml:space="preserve"> - МБОУ СОШ № 2 </t>
  </si>
  <si>
    <t xml:space="preserve"> - МБОУ СОШ № 3 </t>
  </si>
  <si>
    <t xml:space="preserve"> - МБОУ СОШ № 4</t>
  </si>
  <si>
    <t xml:space="preserve"> - МАОУ Гимназия № 5</t>
  </si>
  <si>
    <t xml:space="preserve"> - МБОУ СОШ № 6</t>
  </si>
  <si>
    <t xml:space="preserve"> - МБОУ СОШ № 7</t>
  </si>
  <si>
    <t xml:space="preserve"> - МАОУ  СОШ № 9</t>
  </si>
  <si>
    <t xml:space="preserve"> -  МАУ "Комбинат общественного питания учреждений социальной сферы" </t>
  </si>
  <si>
    <t xml:space="preserve"> - ММАУ "Старт" </t>
  </si>
  <si>
    <t>Администрация города - программа "Содействие занятости населения на 2011-2013 годы" (целевые субсидии)</t>
  </si>
  <si>
    <t xml:space="preserve"> -МБОУ ДОД  "Детская школа искусств № 2" </t>
  </si>
  <si>
    <t xml:space="preserve"> -МБОУ ДОД  "Детская школа искусств им. Кузьмина"</t>
  </si>
  <si>
    <t xml:space="preserve">- МАУ "Центр культуры и досуга" </t>
  </si>
  <si>
    <t>- МБУ "Централизованная библиотечная система"</t>
  </si>
  <si>
    <t xml:space="preserve"> - МАУ Региональный историко-культурный и экологический центр </t>
  </si>
  <si>
    <t>- МБЛПУ "Городская больница"</t>
  </si>
  <si>
    <t>- МБЛПУ Городская больница № 2</t>
  </si>
  <si>
    <t xml:space="preserve">- МАЛПУ "Городская стоматологическая поликлиника"  </t>
  </si>
  <si>
    <t xml:space="preserve">- МБЛПУ ДГБ "Жемчужинка"  </t>
  </si>
  <si>
    <t>Управление физической культуры и спорта - мероприятия направленные на снижение напряженности на рынке труда (целевые субсидии)</t>
  </si>
  <si>
    <t xml:space="preserve"> -МАУ СК Дельфин</t>
  </si>
  <si>
    <t xml:space="preserve"> - МБОУ ДОД ДЮСШ №2</t>
  </si>
  <si>
    <t>Сельское хозяйство и рыболовство</t>
  </si>
  <si>
    <t>Администрация города (программа "Развитие агропромышленного комплекса ХМАО-Югры в 2011-2013 годах и на период до 2015 года")</t>
  </si>
  <si>
    <t>Транспорт</t>
  </si>
  <si>
    <t>08</t>
  </si>
  <si>
    <t>Администрация города (возмещение убытков за пассажирские перевозки)</t>
  </si>
  <si>
    <t>Дорожное хозяйство (дорожные фонды)</t>
  </si>
  <si>
    <t>МКУ "Капитальное строительство" - Программа Ханты-Мансийского автономного округа-Югры "Наш дом" на 2011-2013 годы, программа городского округа город Мегион по проведению капитального ремонта многоквартирных домов "Наш дом" на 2011-2013 годы</t>
  </si>
  <si>
    <t>МКУ "Капитальное строительство" - непрограммные инвестиции</t>
  </si>
  <si>
    <t>Администрация города- программа "Содержания и текущего ремонта автомобильных дорог,  проездов и элементов обустройства улично-дорожной сети городского округа город Мегион на 2012 год и плановый период 2013 и  2014 годов".</t>
  </si>
  <si>
    <t>Связь и информатика</t>
  </si>
  <si>
    <t>10</t>
  </si>
  <si>
    <t xml:space="preserve">Администрация города - субсидии на финансовое обеспечение выполнения муниципального задания МБУ "МЦИКТ "Вектор"" </t>
  </si>
  <si>
    <t>Программа "Развитие информационного общества на территории городского округа город Мегион на 2011-2013 годы", в том числе:</t>
  </si>
  <si>
    <t xml:space="preserve"> -Администрация города </t>
  </si>
  <si>
    <t xml:space="preserve"> -Департамент образования и молодёжной политики</t>
  </si>
  <si>
    <t xml:space="preserve"> - МБУ ЦБС</t>
  </si>
  <si>
    <t xml:space="preserve"> - ДМС</t>
  </si>
  <si>
    <t>Администрация города: целевые субсидии МБУ "МЦИКТ "Вектор"</t>
  </si>
  <si>
    <t>Администрация города</t>
  </si>
  <si>
    <t>Дума города</t>
  </si>
  <si>
    <t>Департамент финансов</t>
  </si>
  <si>
    <t>Департамент муниципальной собственности</t>
  </si>
  <si>
    <t>Другие вопросы в области национальной экономики</t>
  </si>
  <si>
    <t>12</t>
  </si>
  <si>
    <t>Администрация города (МКУ "Капитальное строительство" (содержание)</t>
  </si>
  <si>
    <t>Администрация города -программы "Поддержка и развитие малого и среднего предпринимательства на территории городского округа город Мегион на 2011-2015 годы" и "Поддержка и развитие малого и среднего предпринимательства на территории ХМАО-Югры на 2011-2013 годы"</t>
  </si>
  <si>
    <t>Администрация города -  программа "Мероприятия  в  области  градостроительной деятельности  городского округа город Мегион на 2012-2013 годы и период до 2015 года", программа "Содействие развитию жилищного строительства на 2011-2013 годы и на период до 2015 года", подпрограмма "Градостроительная деятельность"</t>
  </si>
  <si>
    <t>МКУ "Капитальное с троительство" - программа "Формирование доступной среды для инвалидов и других маломобильных групп  населения  на  территории  городского  округа город Мегион на 2012-2015 годы"</t>
  </si>
  <si>
    <t>Администрация города (Субвенции на осуществление полномочий по государственному управлению охраной труда)</t>
  </si>
  <si>
    <t>Программа "Энергосбережение и повышение энергетической эффективности в ХМАО- Югре на 2011-2015 годы и на перспективу до 2020 года", программа "Энергосбережение и повышение энергетической эффективности и энергобезопасности муниципального образования городской округ город Мегион на период 2011-2015 годы и на перспективу до 2020 года"</t>
  </si>
  <si>
    <t xml:space="preserve"> - Департамент муниципальной собственности </t>
  </si>
  <si>
    <t xml:space="preserve"> - МБДОУ "Родничок" </t>
  </si>
  <si>
    <t xml:space="preserve"> - МБДОУ "Буратино" </t>
  </si>
  <si>
    <t xml:space="preserve"> - МАДОУ "Сказка" </t>
  </si>
  <si>
    <t xml:space="preserve"> - МБОУ  СОШ № 1 </t>
  </si>
  <si>
    <t xml:space="preserve"> - МБОУ  СОШ № 7 </t>
  </si>
  <si>
    <t xml:space="preserve"> - МАОУ №5 "Гимназия"</t>
  </si>
  <si>
    <t xml:space="preserve"> - МБУ "МЦИКТ "Вектор"" </t>
  </si>
  <si>
    <t xml:space="preserve"> - МАУ "Театр музыки"</t>
  </si>
  <si>
    <t xml:space="preserve"> - МБУ "Дворец искусств"</t>
  </si>
  <si>
    <t xml:space="preserve"> - МАУ "Центр культуры и досуга"</t>
  </si>
  <si>
    <t xml:space="preserve"> - МБОУ ДОД ДЮСШ №1</t>
  </si>
  <si>
    <t xml:space="preserve"> - МБОУ ДОД ДЮСШ №2 </t>
  </si>
  <si>
    <t xml:space="preserve"> - МАОУ ДОД ДЮСШ № 3 </t>
  </si>
  <si>
    <t xml:space="preserve"> - МБОУ ДОД Детская школа искусств № 2 </t>
  </si>
  <si>
    <t xml:space="preserve"> - МБЛПУ "ДГБ "Жемчужинка"</t>
  </si>
  <si>
    <t xml:space="preserve"> - МБЛПУ "Городская больница"</t>
  </si>
  <si>
    <t xml:space="preserve"> - МБУ "Мегионские новости"</t>
  </si>
  <si>
    <t xml:space="preserve"> - МБДОУ "Незабудка" </t>
  </si>
  <si>
    <t>ЖИЛИЩНО-КОММУНАЛЬНОЕ ХОЗЯЙСТВО</t>
  </si>
  <si>
    <t>Жилищное хозяйство</t>
  </si>
  <si>
    <t>Департамент муниципальной собственности программа "Содействие развитию жилищного строительства на территории городского округа город Мегион на 2012-2014 годы и на период до 2015 года"</t>
  </si>
  <si>
    <t>Департамент муниципальной собственности подпрограмма"Содействие застройщиков по реализации проектов развития застроенных территорий" программы "Содействие развитию жилищного строительства на 2011-2013 годы и на период до 2015 года" Мегион на 2012-2014 годы и на период до 2015 года"</t>
  </si>
  <si>
    <t>Департамент муниципальной собственности - субсидии на обеспечение мероприятий по переселению граждан из аварийного жилищного фонда</t>
  </si>
  <si>
    <t xml:space="preserve">МКУ "Капитальное строительство" - Программа Ханты-Мансийского автономного округа-Югры "Наш дом" на 2011-2015 годы </t>
  </si>
  <si>
    <t xml:space="preserve">Администрация города - Программа Ханты-Мансийского автономного округа-Югры "Наш дом" на 2011-2015 годы </t>
  </si>
  <si>
    <t>ДМС РЦП "Улучшение жилищных условий населения ХМАО-Югры на 2011-2013 и на период до 2015" подпрограмма "Улучшение жилищных условий отдельных категорий граждан"</t>
  </si>
  <si>
    <t>Администрация города -программа "Капитальный ремонт, реконструкция и ремонт  муниципального жилого фонда городского округа город Мегион на 2012 год и плановый период 2013-2014 гдов"</t>
  </si>
  <si>
    <t>Программа  "Наш дом" на 2011-2013 годы и на период до 2020 года</t>
  </si>
  <si>
    <t xml:space="preserve"> -МКУ "Капитальное строительство" </t>
  </si>
  <si>
    <t>Администрация города (адресная программа "Капитальный  ремонт  многоквартирных  домов" (федеральный бюджет))</t>
  </si>
  <si>
    <t>Администрация города -адресная программа "Капитальный  ремонт  многоквартирных  домов"(бюджет АО и местный бюджет)</t>
  </si>
  <si>
    <t>МКУ "Капитальное строительство" -паспортизация объекта 24-х квартирный жилой дом №2 по ул. Дружбы п.Высокий</t>
  </si>
  <si>
    <t>МКУ "Капитальное строительство" -капитальный ремонт жилого фонда</t>
  </si>
  <si>
    <t>Департамент муниципальной собственности -капитальный ремонт жилого фонда</t>
  </si>
  <si>
    <t>Департамент муниципальной собственности -( приобретение служебного помещения для начальника ОВД)</t>
  </si>
  <si>
    <t>Департамент муниципальной собственности - программа "Стимулирование жилищного строительства" целевая программа "Содействие развитию жилищного строительства на 2011-2013 годы и на период до 2015 года"</t>
  </si>
  <si>
    <t>Департамент муниципальной собственности -переселение граждан из ж/ф, непригодного для проживания (непрограмные инвестиции)</t>
  </si>
  <si>
    <t>Департамент муниципальной собственности -программа "Улучшение жилищных условий населения Ханты-Мансийского автономного округа - Югры" на 2005-2015 годы, в том числе:</t>
  </si>
  <si>
    <t xml:space="preserve">   -подпрограмма "Обеспечение жильем граждан, проживающих в жилых помещениях, непригодных для проживания"</t>
  </si>
  <si>
    <t xml:space="preserve">   - субсидии по переселению граждан из ж/ф, признанного непригодным для проживания</t>
  </si>
  <si>
    <t>ДМС - подпрограмма "Обеспечение жильем молодых семей" федеральной целевой программы "Жилище"</t>
  </si>
  <si>
    <t>МКУ "Капитальное строительство"  - ремонт жилых помещений отдельных категорий граждан</t>
  </si>
  <si>
    <t>Коммунальное хозяйство</t>
  </si>
  <si>
    <t>Администрация города -программа "Подготовка объектов жилищно-коммунального комплекса к эксплуатации в  осенне-зимний период 2012-2013 годов"</t>
  </si>
  <si>
    <t>Администрация города (компенсация выпадающих доходов)</t>
  </si>
  <si>
    <t>МКУ "Капитальное строительство" (непрограммные мероприятия)</t>
  </si>
  <si>
    <t>Администрация города - программа "Модернизация и реформирование жилищно-коммунального комплекса Ханты-Мансийского автономного округа - Югры" на 2011-2013 годы (компенсация выпадающих доходов организациям, предоставляющим  населению услуги газоснабжения)</t>
  </si>
  <si>
    <t>МКУ "Капитальное строительство" - программа "Модернизация и реформирование жилищно-коммунального комплекса Ханты-Мансийского автономного округа - Югры" на 2011-2013 годы (строительство)</t>
  </si>
  <si>
    <t>Администрация города- программа "Модернизация и реформирование жилищно-коммунального комплекса  ХМАО-Югры"  на 2011-2013 годы и период до 2015 года" (подготовка к осенне-зимнему периоду)</t>
  </si>
  <si>
    <t>Благоустройство</t>
  </si>
  <si>
    <t>Администрация города- программа "Содержания объектов внешнего благоустройства городского округа город Мегион на 2012 год и плановый период 2013 и 2014 годов"</t>
  </si>
  <si>
    <t>МКУ "Капитальное строительство" - благоустройство и озеленение городской площади</t>
  </si>
  <si>
    <t>Администрация города- программа "Содержания и текущего ремонта автомобильных дорог,  проездов и элементов обустройства улично-дорожной сети городского округа город Мегион на 2012 год и плановый период 2013 и 2014 годов"</t>
  </si>
  <si>
    <t>Администрация города-(расходы по исполнительному листу)</t>
  </si>
  <si>
    <t>Другие вопросы в области жилищно-коммунального хозяйства</t>
  </si>
  <si>
    <t>Департамент муниципальной собственности - Программа "Улучшение жилищных условий населения ХМАО-Югры на 2011-2013 годы и на период до 2015 года" подпрограмма "Обеспечение жильем граждан, выезжающих из ХМАО-Югры в субъекты РФ, не относящиеся к районам Крайнего Севера и приравненным к ним местностям" -(субсидии на исполнение отдельных гос.полномочий по постановке на учет и учету граждан, имеющих право на получение жилищных субсидий)</t>
  </si>
  <si>
    <t>ОХРАНА ОКРУЖАЮЩЕЙ СРЕДЫ</t>
  </si>
  <si>
    <t>Другие вопросы в области охраны окружающей среды</t>
  </si>
  <si>
    <r>
      <t xml:space="preserve">Департамент образования и молодежной политики </t>
    </r>
    <r>
      <rPr>
        <b/>
        <sz val="14"/>
        <color indexed="8"/>
        <rFont val="Times New Roman"/>
        <family val="1"/>
        <charset val="204"/>
      </rPr>
      <t>целевые субсидии - программа "Оздоровление экологической обстановки в Ханты-Мансийском автономном округе - Югре в 2005-2010 годах"</t>
    </r>
  </si>
  <si>
    <t>ОБРАЗОВАНИЕ</t>
  </si>
  <si>
    <t>Дошкольное образование</t>
  </si>
  <si>
    <t>Департамент образования и молодежной политики - субсидии на финансовое обеспечение муниципального задания, в том числе:</t>
  </si>
  <si>
    <t xml:space="preserve"> - МБДОУ "Золотая рыбка" </t>
  </si>
  <si>
    <t xml:space="preserve"> - МБДОУ "Елочка" </t>
  </si>
  <si>
    <t xml:space="preserve"> - МБДОУ "Морозко" </t>
  </si>
  <si>
    <t xml:space="preserve"> - МБДОУ "Крепыш" </t>
  </si>
  <si>
    <t xml:space="preserve"> - МБДОУ "Рябинка" </t>
  </si>
  <si>
    <t xml:space="preserve"> - МБДОУ "Росинка" </t>
  </si>
  <si>
    <t xml:space="preserve"> - МБДОУ "Белоснежка" </t>
  </si>
  <si>
    <t xml:space="preserve"> - МБДОУ "Ласточка" </t>
  </si>
  <si>
    <t>Департамент образования и молодежной политики (субвенция на обеспечение прав детей-инвалидов и семей, имеющих детей-инвалидов на образование, воспитание и обучение (бюджет округа)</t>
  </si>
  <si>
    <r>
      <t xml:space="preserve">Департамент образования и молодежной политики </t>
    </r>
    <r>
      <rPr>
        <b/>
        <sz val="14"/>
        <color indexed="8"/>
        <rFont val="Times New Roman"/>
        <family val="1"/>
        <charset val="204"/>
      </rPr>
      <t>целевые субсидии</t>
    </r>
    <r>
      <rPr>
        <sz val="14"/>
        <color indexed="8"/>
        <rFont val="Times New Roman"/>
        <family val="1"/>
        <charset val="204"/>
      </rPr>
      <t xml:space="preserve"> - программа"Новая школа Югры" на 2010-2013 годы подпрограмма "Обеспечение комплексной безопасности и комфортных условий образовательного процесса"</t>
    </r>
  </si>
  <si>
    <t xml:space="preserve"> -МДОУ "Золотая рыбка"  </t>
  </si>
  <si>
    <t xml:space="preserve"> -МДОУ "Елочка" </t>
  </si>
  <si>
    <t xml:space="preserve"> -МДОУ "Морозко" </t>
  </si>
  <si>
    <t xml:space="preserve"> -МДОУ "Крепыш" </t>
  </si>
  <si>
    <t xml:space="preserve"> -МДОУ "Незабудка" </t>
  </si>
  <si>
    <t xml:space="preserve"> -МДОУ "Буратино" </t>
  </si>
  <si>
    <t xml:space="preserve"> -МДОУ "Росинка" </t>
  </si>
  <si>
    <t xml:space="preserve"> -МДОУ "Родничок" </t>
  </si>
  <si>
    <t xml:space="preserve"> -МДОУ "Белоснежка" </t>
  </si>
  <si>
    <t xml:space="preserve"> -  МУ КС</t>
  </si>
  <si>
    <t>Департамент образования и молодежной политики -подпрограмма "Развитие материально-технической базы сферы образования" программы "Новая школа Югры" , программа "Развитие материально-технической базы сферы образования городского округа город Мегион на 2012-2013 годы"</t>
  </si>
  <si>
    <t>МКУ "Капитальное строительство" -подпрограмма "Развитие материально-технической базы сферы образования" программы "Новая школа Югры" , программа "Развитие материально-технической базы сферы образования городского округа город Мегион на 2012-2013 годы"</t>
  </si>
  <si>
    <t>МКУ "Капитальное строительство" -программа "Развитие материально-технической базы  дошкольных образовательных учреждений в Ханты-Мансийском автономном округе - Югре" на 2007-2010 годы (строительство детских дошкольных учреждений)</t>
  </si>
  <si>
    <t>Департамент образования и молодежной политики - целевые субсидии, в том числе:</t>
  </si>
  <si>
    <t xml:space="preserve"> - Департамент образования и молодёжной политики (субвенции дошкольных образовательных  учреждений)</t>
  </si>
  <si>
    <t>Ведомственная целевая программа "Подготовка образовательных  учреждений городского округа город Мегион в осенне-зимнему периоду 2012-2013 годов" (целевые субсидии)</t>
  </si>
  <si>
    <t xml:space="preserve"> - Департамент образования и молодёжной политики </t>
  </si>
  <si>
    <t>МКУ КС - Программа"Новая школа Югры" на 2010-2013 годы подпрограмма "Обеспечение комплексной безопасности и комфортных условий образовательного процесса в муниципальных образовательных учреждениях муниципального образования городской округ город Мегион на 2012 год" (д/с Рябинка)</t>
  </si>
  <si>
    <t xml:space="preserve">Программа"Новая школа Югры" на 2010-2013 годы подпрограмма "Обеспечение комплексной безопасности и комфортных условий образовательного процесса в муниципальных образовательных учреждениях муниципального образования городской округ город Мегион на 2012 год" </t>
  </si>
  <si>
    <t>МКУ  КС - Программа"Новая школа Югры" на 2010-2013 годы подпрограмма "Развитие материально-технической базы сферы образования" (д/с Теремок), программа "Развитие материально-технической базы сферы образования городского округа город Мегион на 2012-2013 годы"</t>
  </si>
  <si>
    <t>МКУ Капитальное строительство (непрограммные мероприятия)</t>
  </si>
  <si>
    <t>Департамент образования и молодежной политики - программа"Новая школа Югры" на 2010-2013 годы подпрограмма "Инновационное развитие образования"  (Целевые субсидии)</t>
  </si>
  <si>
    <t>МАДОУ ДСКВ №1 Сказка</t>
  </si>
  <si>
    <t>МБДОУ № Крепыш</t>
  </si>
  <si>
    <t>Общее образование</t>
  </si>
  <si>
    <t>Департамент образования и молодежной политики - субсидии  на  финансовое обеспечение муниципального задания, в том числе:</t>
  </si>
  <si>
    <t xml:space="preserve"> - МБОУ  СОШ № 2 </t>
  </si>
  <si>
    <t xml:space="preserve"> - МБОУ  СОШ № 3 </t>
  </si>
  <si>
    <t xml:space="preserve"> - МБОУ СОШ № 4 </t>
  </si>
  <si>
    <t xml:space="preserve"> - в том числе ДШИ Камертон</t>
  </si>
  <si>
    <t xml:space="preserve"> - МАОУ  № 5 "Гимназия" </t>
  </si>
  <si>
    <t xml:space="preserve"> - МБОУ  СОШ № 6 </t>
  </si>
  <si>
    <t xml:space="preserve"> - МАОУ "СОШ №9"</t>
  </si>
  <si>
    <t xml:space="preserve"> - МАУ "Комбинат общественного питания учреждений социальной сферы"</t>
  </si>
  <si>
    <t>Департамент образования и молодёжной политики, субвенции (субвенции) в том числе:</t>
  </si>
  <si>
    <t xml:space="preserve"> - по субвенциям на реализацию основных общеобразовательных программ </t>
  </si>
  <si>
    <t xml:space="preserve"> - на предоставление учащимся общеобразовательных учреждений завтраков и обедов</t>
  </si>
  <si>
    <t xml:space="preserve">  - администрирование рабочих мест</t>
  </si>
  <si>
    <t xml:space="preserve"> - на реализацию отдельного государственного полномочия по информационному обеспечению </t>
  </si>
  <si>
    <t>Администрация города - субсидии на финансовое обеспечение выполнения муниципального задания, в том числе:</t>
  </si>
  <si>
    <t xml:space="preserve"> - МБОУ ДОД Детская художественная школа </t>
  </si>
  <si>
    <t xml:space="preserve"> - МБОУ ДОД Детская школа искусств им.Кузьмина </t>
  </si>
  <si>
    <t>Управление физической культуры и спорта - субсидии на финансовое выполнение муниципального задания, в том числе:</t>
  </si>
  <si>
    <r>
      <t>Департамент образования и молодежной политики -программа"Новая школа Югры" на 2010-2013 годы подпрограмма "Обеспечение комплексной безопасности и комфортных условий образовательного процесса" (</t>
    </r>
    <r>
      <rPr>
        <b/>
        <sz val="14"/>
        <color indexed="8"/>
        <rFont val="Times New Roman"/>
        <family val="1"/>
        <charset val="204"/>
      </rPr>
      <t>целевые субсидии</t>
    </r>
    <r>
      <rPr>
        <sz val="14"/>
        <color indexed="8"/>
        <rFont val="Times New Roman"/>
        <family val="1"/>
        <charset val="204"/>
      </rPr>
      <t>), в том числе:</t>
    </r>
  </si>
  <si>
    <t xml:space="preserve"> -МОУ  СОШ№ 1 </t>
  </si>
  <si>
    <t xml:space="preserve"> -МОУ  СОШ№ 2 </t>
  </si>
  <si>
    <t xml:space="preserve"> -МОУ  СОШ № 3 </t>
  </si>
  <si>
    <t xml:space="preserve"> -МОУ СОШ № 4 </t>
  </si>
  <si>
    <t xml:space="preserve"> -МОУ  № 5 "Гимназия" </t>
  </si>
  <si>
    <t xml:space="preserve"> -МОУ  СОШ № 6 </t>
  </si>
  <si>
    <t>Программа "О развитии российского казачества в ХМАО-Югре на 2012-2015 годы"</t>
  </si>
  <si>
    <t xml:space="preserve"> - МБОУ СОШ №3</t>
  </si>
  <si>
    <t>Департамент образования и молодежной политики - Программа "Профилактика правонарушений в ХМАО-Югре" на 2011-2013годы", подпрограмма "Безопасность дорожного движения"</t>
  </si>
  <si>
    <t>Департамент образования и молодежной политики - целевые субсидии на модернизацию региональных систем общего образования, в том числе:</t>
  </si>
  <si>
    <t xml:space="preserve"> -МОУ  СОШ № 7</t>
  </si>
  <si>
    <t>Департамент образования и молодежной политики - программа "Культура Югры" на 2011-2013 годы и на перспективу до 2015 года подпрограмма "Художественное образование"</t>
  </si>
  <si>
    <t>Департамент муниципальной собственности целевая программа "Обеспечение сохранности муниципального имущества и безопасности на объектах социальной инфраструктуры городского округа город Мегион на 2011 год"</t>
  </si>
  <si>
    <t>МКУ "Капитальное строительство" (непрограммные инвестиции - ПИР  по реконструкции крыши корпуса №2 МБОУ СОШ №4)</t>
  </si>
  <si>
    <r>
      <rPr>
        <sz val="14"/>
        <color indexed="8"/>
        <rFont val="Times New Roman"/>
        <family val="1"/>
        <charset val="204"/>
      </rPr>
      <t>МКУ "Капитальное строительство" - программа</t>
    </r>
    <r>
      <rPr>
        <b/>
        <sz val="14"/>
        <color indexed="8"/>
        <rFont val="Times New Roman"/>
        <family val="1"/>
        <charset val="204"/>
      </rPr>
      <t xml:space="preserve"> "Новая школа Югры" на 2011-2013 годы и на период до 2015 года- подпрограмма </t>
    </r>
    <r>
      <rPr>
        <sz val="14"/>
        <color indexed="8"/>
        <rFont val="Times New Roman"/>
        <family val="1"/>
        <charset val="204"/>
      </rPr>
      <t>"Развитие материально-технической базы сферы образования"</t>
    </r>
  </si>
  <si>
    <t>МКУ "Капитальное строительство" (кредиторская задолженность СК "Юность")</t>
  </si>
  <si>
    <t>МКУ "Капитальное строительство" (непрограммные инвестиции - межевание и постановка на кадастровый учет  СК "Юность")</t>
  </si>
  <si>
    <t>МБОУ СОШ №1 - программа"Новая школа Югры" на 2010-2013 годы подпрограмма "Инновационное развитие образования" (ММЦ)</t>
  </si>
  <si>
    <t xml:space="preserve"> - МБОУ  СОШ№ 1 </t>
  </si>
  <si>
    <t xml:space="preserve"> - МБОУ  СОШ№ 2 </t>
  </si>
  <si>
    <t>Администрация города - целевые субсидии, в том числе:</t>
  </si>
  <si>
    <t>Управление физической культуры и спорта - целевые субсидии, в том числе:</t>
  </si>
  <si>
    <t>Программа"Новая школа Югры" на 2010-2013 годы подпрограмма "Обеспечение комплексной безопасности и комфортных условий образовательного процесса"</t>
  </si>
  <si>
    <t>Программа "Культура Югры" на 2011-2013 годы и на перспективу до 2015 года подпрограмма "Поддержка общественно-значимых, инновационных проектов и информационно-издательской деятельности"</t>
  </si>
  <si>
    <t>Программа "Инновационное развитие образования в муниципальных общеобразовательных учреждениях городского округа город Мегион на 2012 год"</t>
  </si>
  <si>
    <t xml:space="preserve"> - Департамент образования и  молодежной политики</t>
  </si>
  <si>
    <t>Программа "Развитие физической культуры и спорта в Ханты-Мансийском автономном округе - Югре" на 2011-2013 годы , программа "Развитие  физической культуры и спорта в городском округе город Мегион" на 2011-2013 годы</t>
  </si>
  <si>
    <t xml:space="preserve"> -МБОУ ДОД ДЮСШ №1</t>
  </si>
  <si>
    <t xml:space="preserve"> -МБОУ ДОД ДЮСШ №2</t>
  </si>
  <si>
    <t xml:space="preserve"> -МАОУ ДОД ДЮСШ №3</t>
  </si>
  <si>
    <t>МКУ "Капитальное строительство" программа "Строительство, реконструкция и капитальный ремонт объектов сферы культуры на период 2012-2014 годы"Реконструкция здания Детской школы искусств №2 в п.Высокий"</t>
  </si>
  <si>
    <t>МКУ КС - Программа"Новая школа Югры" на 2010-2013 годы подпрограмма "Развитие материально-технической базы сферы образования" (школа на 300 мест), программа "Развитие материально-технической базы сферы образования городского округа город Мегион на 2012-2014 годы"</t>
  </si>
  <si>
    <t>Программа"Новая школа Югры" на 2010-2013 годы подпрограмма "Инновационное развитие образования"</t>
  </si>
  <si>
    <t>Другие  вопросы  в  области образования</t>
  </si>
  <si>
    <t>Департамент образования и молодежной политики (содержание аппарата управления)</t>
  </si>
  <si>
    <t>Департамент образования и молодежной политики (содержание структурных подразделений)</t>
  </si>
  <si>
    <t>Департамент образования и молодежной политики (мероприятия в области образования)</t>
  </si>
  <si>
    <t>МАУ "Комбинат общественного питания учреждений социальной сферы" - реализация постановления правительства ХМАО-Югры от 10.02.2012 №52-п "О комплексе мер по модернизации общего образования ХМАО-Югры в 2012 году"</t>
  </si>
  <si>
    <t>Департамент образования и молодежной политики - ведомственная целевая программа "Образование" на 2011-2013 годы (целевые субсидии)</t>
  </si>
  <si>
    <t xml:space="preserve"> -Департамент образования и молодежной политики</t>
  </si>
  <si>
    <t xml:space="preserve"> -МАОУ  № 5 "Гимназия" </t>
  </si>
  <si>
    <t xml:space="preserve"> -МБОУ  СОШ № 7</t>
  </si>
  <si>
    <t xml:space="preserve"> -МАУ "Комбинат общественного питания учреждений социальной сферы"</t>
  </si>
  <si>
    <t>Департамент образования и молодежной политики - финансовое обеспечение муниципального задания МАУ "Комбинат общественного питания учреждений социальной сферы" (субвенции по предоставлению учащимся завтраков и обедов )</t>
  </si>
  <si>
    <t>ДМС - непрограммные мероприятия (субсидии местным бюджетам на возмещение части затрат в связи с предоставление учителям общеобразовательных учреждений ипотечного кредитования из федерального  бюджета, бюджета автономного округа и местного бюджета)</t>
  </si>
  <si>
    <t xml:space="preserve">Департамент образования и молодежной политики - программа"Новая школа Югры" на 2010-2013 годы подпрограмма "Инновационное развитие образования" </t>
  </si>
  <si>
    <t xml:space="preserve"> -Департамент образования и молодежной политики </t>
  </si>
  <si>
    <t xml:space="preserve"> -Департамент образования и молодежной политики (субсидии на финансовое обеспечение МАОУ "СОШ №9")</t>
  </si>
  <si>
    <t>Департамент образования и молодежной политики - Программа"Новая школа Югры" на 2010-2013 годы подпрограмма "Обеспечение комплексной безопасности и комфортных условий образовательного процесса"</t>
  </si>
  <si>
    <r>
      <t xml:space="preserve">Департамент образования и молодежной политики - </t>
    </r>
    <r>
      <rPr>
        <b/>
        <sz val="14"/>
        <color indexed="8"/>
        <rFont val="Times New Roman"/>
        <family val="1"/>
        <charset val="204"/>
      </rPr>
      <t>целевые субсидии</t>
    </r>
    <r>
      <rPr>
        <sz val="14"/>
        <color indexed="8"/>
        <rFont val="Times New Roman"/>
        <family val="1"/>
        <charset val="204"/>
      </rPr>
      <t xml:space="preserve"> МАУ "Комбинат общественного питания" </t>
    </r>
  </si>
  <si>
    <t>Молодежная политика и оздоровление детей</t>
  </si>
  <si>
    <t>Департамент образования и молодежной политики - целевая программа "Организация летнего отдыха, оздоровления и трудозанятости детей, подростков и молодежи городского округа город Мегион" (целевая субсидия),( в т.ч. субсидии на оплату питания детям в лагерях с дневным пребыванием детей Программа ХМАО-Югры "Дети Югры" на 2011-2013 годы, субвенции на  организацию отдыха и оздоровления детей)</t>
  </si>
  <si>
    <t xml:space="preserve">Целевая программа "Организация  отдыха, оздоровления, занятости детей, подростков и молодежи городского округа город Мегион на 2012-2013 годы", программа "Дети Югры" на 2011-2015 годы, подпрограмма "Организация отдыха и оздоровления детей, проживающих в муниципальных образованиях автономного округа" </t>
  </si>
  <si>
    <t xml:space="preserve"> - Департамент образования и молодёжной политики</t>
  </si>
  <si>
    <t xml:space="preserve"> - МАУ "Комбинат общественного питания" </t>
  </si>
  <si>
    <t xml:space="preserve"> - МБУ"Центр гражданского и военно-патриотического воспитания молодежи"Форпост" им. Достовалова </t>
  </si>
  <si>
    <t xml:space="preserve"> - Управление физической культуры и спорта </t>
  </si>
  <si>
    <t xml:space="preserve"> - МБУ ЦСП "Спорт - Альтаир" </t>
  </si>
  <si>
    <t xml:space="preserve"> -  МАУ "Центр культуры и досуга"</t>
  </si>
  <si>
    <t xml:space="preserve"> - МБУ  "Дворец искусств"</t>
  </si>
  <si>
    <t xml:space="preserve"> - МБЛПУ Детская городская больница "Жемчужинка" </t>
  </si>
  <si>
    <t xml:space="preserve"> - ММАУ "Старт" (Содержание)</t>
  </si>
  <si>
    <t>Департамент образования и молодежной политики - ведомственная целевая программа на 2011-2013 годы "Совершенствование организации и осуществление мероприятий по работе с детьми, подростками и молодежью на 2011-2013 годы"</t>
  </si>
  <si>
    <t>ММАУ "Старт" - Программа "Молодежь Югры" на 2011-2013 годы, подпрограмма "Развитие потенциала молодежи"</t>
  </si>
  <si>
    <t xml:space="preserve">КУЛЬТУРА И КИНЕМАТОГРАФИЯ </t>
  </si>
  <si>
    <t>Культура</t>
  </si>
  <si>
    <r>
      <t>Администрация города - субсидии на  финансовое обеспечение  выполнения муниципального задания, в том числе:</t>
    </r>
    <r>
      <rPr>
        <sz val="12"/>
        <color indexed="8"/>
        <rFont val="Calibri"/>
        <family val="2"/>
        <charset val="204"/>
      </rPr>
      <t/>
    </r>
  </si>
  <si>
    <t xml:space="preserve"> - МАУ  "Театр музыки"</t>
  </si>
  <si>
    <t xml:space="preserve"> - МБУ Централизованная библиотечная система </t>
  </si>
  <si>
    <t>МБУ ЦБС (иные межбюджетные трансферты на комплектование книжных фондов библиотек муниципальных образований)</t>
  </si>
  <si>
    <t>Администрация города - программа  "Культура Югры" на 2011-2013 годы и на перспективу до 2015 года, подпрограмма"Библиотечное дело" (целевые субсидии), МБУ"Централизованная библиотечная система" Иные межбюджетные трансферты</t>
  </si>
  <si>
    <t xml:space="preserve"> Администрация города - программа  "Культура Югры" на 2011-2013 годы и на перспективу до 2015 года, подпрограмма"Библиотечное дело" (целевые субсидии), МУ"Централизованная библиотечная система"Субсидии</t>
  </si>
  <si>
    <r>
      <t>Администрация города - программа "Развитие информационного общества в г. Мегион"</t>
    </r>
    <r>
      <rPr>
        <b/>
        <sz val="14"/>
        <color indexed="8"/>
        <rFont val="Times New Roman"/>
        <family val="1"/>
        <charset val="204"/>
      </rPr>
      <t xml:space="preserve"> (целевые субсидии)</t>
    </r>
    <r>
      <rPr>
        <sz val="14"/>
        <color indexed="8"/>
        <rFont val="Times New Roman"/>
        <family val="1"/>
        <charset val="204"/>
      </rPr>
      <t>, в том числе:</t>
    </r>
  </si>
  <si>
    <t xml:space="preserve"> -Региональный историко-культурный и экологический центр </t>
  </si>
  <si>
    <t xml:space="preserve"> -МУ Централизованная библиотечная система </t>
  </si>
  <si>
    <t>Администрация города -  Подпрограмма "Народные художественные промыслы и ремесла"</t>
  </si>
  <si>
    <t xml:space="preserve"> - МБОУ "Детская художественная школа"</t>
  </si>
  <si>
    <t xml:space="preserve"> - Муниципальное аатономное учреждение "Региональный историко-культурный и экологический центр"</t>
  </si>
  <si>
    <t>Администрация  города - ведомственная целевая программа на 2012-2015 годы  "Культура города Мегиона" (целевые субсидии), В Т.Ч:</t>
  </si>
  <si>
    <t xml:space="preserve">МБОУ ДОД Детская художественная школа  </t>
  </si>
  <si>
    <t xml:space="preserve">МБОУ ДОД Детская школа искусств им.Кузьмина </t>
  </si>
  <si>
    <t xml:space="preserve">МБОУ ДОД Детская школа искусств № 2 </t>
  </si>
  <si>
    <t xml:space="preserve">МАУ Центр культуры и досуга </t>
  </si>
  <si>
    <t xml:space="preserve">МАУ Региональный историко-культурный и экологический центр </t>
  </si>
  <si>
    <t xml:space="preserve">МБУ Централизованная библиотечная система </t>
  </si>
  <si>
    <t xml:space="preserve">МБУ"Дворец искусств"  </t>
  </si>
  <si>
    <t>МКУ "Кап.строительство" - подпрограмма "Обеспечение комплексной безопасности и комфортных условий в учреждениях культуры" программы "Культура Югры"  (строительство, реконструкция), целевая программа "Строительство, реконструкция и капитальный ремонт объектов сферы культуры на период 2012-2014 годов"</t>
  </si>
  <si>
    <t xml:space="preserve"> -МБУ Централизованная библиотечная система</t>
  </si>
  <si>
    <t>Администрация города - программа  "Культура Югры" на 2011-2013 годы и на перспективу до 2015 года, подпрограмма"Музейное дело" (целевые субсидии), МАУ"Региональный историко-культурный и экологический центр"</t>
  </si>
  <si>
    <t>Кинематография</t>
  </si>
  <si>
    <t>Департамент муниципальной собственности (реорганизация учреждения)</t>
  </si>
  <si>
    <t xml:space="preserve">ЗДРАВООХРАНЕНИЕ  </t>
  </si>
  <si>
    <t>Стационарная медицинская помощь</t>
  </si>
  <si>
    <r>
      <t>Администрация города - субсидии на  финансовое  обеспечение муниципального задания, в том числе:</t>
    </r>
    <r>
      <rPr>
        <b/>
        <sz val="12"/>
        <color indexed="8"/>
        <rFont val="Calibri"/>
        <family val="2"/>
        <charset val="204"/>
      </rPr>
      <t/>
    </r>
  </si>
  <si>
    <t xml:space="preserve"> - МБЛПУ Горбольница № 1 </t>
  </si>
  <si>
    <t xml:space="preserve"> - МБЛПУ Горбольница № 2   п.Высокий    </t>
  </si>
  <si>
    <r>
      <t>МБЛПУ "Городская больница" - ведомственная целевая программа "Неотложные меры борьбы с туберкулезом на 2011-2012 годы" (</t>
    </r>
    <r>
      <rPr>
        <b/>
        <sz val="14"/>
        <color indexed="8"/>
        <rFont val="Times New Roman"/>
        <family val="1"/>
        <charset val="204"/>
      </rPr>
      <t>целевые субсидии</t>
    </r>
    <r>
      <rPr>
        <sz val="14"/>
        <color indexed="8"/>
        <rFont val="Times New Roman"/>
        <family val="1"/>
        <charset val="204"/>
      </rPr>
      <t>)</t>
    </r>
  </si>
  <si>
    <t>Администрация города - ведомственная целевая программа "Анти-спид на 2011-2012 годы"</t>
  </si>
  <si>
    <r>
      <t>МБЛПУ "Городская больница" - ведомственная целевая программа "Анти-спид на 2011-2012 годы" (</t>
    </r>
    <r>
      <rPr>
        <b/>
        <sz val="14"/>
        <color indexed="8"/>
        <rFont val="Times New Roman"/>
        <family val="1"/>
        <charset val="204"/>
      </rPr>
      <t>целевые субсидии</t>
    </r>
    <r>
      <rPr>
        <sz val="14"/>
        <color indexed="8"/>
        <rFont val="Times New Roman"/>
        <family val="1"/>
        <charset val="204"/>
      </rPr>
      <t>)</t>
    </r>
  </si>
  <si>
    <t>Администрация города- городская целевая программа "Развитие информационного общества на территории городского округа город Мегион на 2011-2013 годы"</t>
  </si>
  <si>
    <t>Администрация города - ведомственная целевая программа "Неотложные меры борьбы с туберкулезом на 2011-2012 годы"</t>
  </si>
  <si>
    <t>Администрация города -ведомственная целевая программа "Пожарная безопасность в муниципальных учреждениях здравоохранения городского округа город Мегион на 2011-2013 годы" (целевые субсидии), в том числе:</t>
  </si>
  <si>
    <t xml:space="preserve">  -МБЛПУ Горбольница № 1 </t>
  </si>
  <si>
    <t xml:space="preserve">  -МБЛПУ Горбольница № 2   п.Высокий   </t>
  </si>
  <si>
    <t xml:space="preserve">Администрация города </t>
  </si>
  <si>
    <t>Амбулаторная помощь</t>
  </si>
  <si>
    <r>
      <t>Администраци города  - субсидии на финансовое обеспечение муниципального задания , в том числе:</t>
    </r>
    <r>
      <rPr>
        <sz val="12"/>
        <color indexed="8"/>
        <rFont val="Calibri"/>
        <family val="2"/>
        <charset val="204"/>
      </rPr>
      <t/>
    </r>
  </si>
  <si>
    <t xml:space="preserve"> - МАЛПУ Стоматологическая поликлиника  </t>
  </si>
  <si>
    <t xml:space="preserve"> - МЛПУ ЦВЛД "Жемчужинка" </t>
  </si>
  <si>
    <r>
      <t xml:space="preserve">Администрация города -ведомственная целевая программа "Пожарная безопасность в муниципальных учреждениях здравоохранения городского округа город Мегион на 2011-2013 годы" </t>
    </r>
    <r>
      <rPr>
        <b/>
        <sz val="14"/>
        <color indexed="8"/>
        <rFont val="Times New Roman"/>
        <family val="1"/>
        <charset val="204"/>
      </rPr>
      <t>(целевые субсидии)</t>
    </r>
    <r>
      <rPr>
        <sz val="14"/>
        <color indexed="8"/>
        <rFont val="Times New Roman"/>
        <family val="1"/>
        <charset val="204"/>
      </rPr>
      <t>, в том числе:</t>
    </r>
  </si>
  <si>
    <t xml:space="preserve">  -МЛПУ "ЦВЛД "Жемчужинка" </t>
  </si>
  <si>
    <t>Скорая медицинская помощь</t>
  </si>
  <si>
    <t>Администрация города  - субвенции на денежные выплаты медперсоналу ФАП, врачам, фельдшерам и мед.сестрам скорой медицинской помощи (федеральный бюджет), в том числе:</t>
  </si>
  <si>
    <t xml:space="preserve"> - МБЛПУ Городская больница №1</t>
  </si>
  <si>
    <t xml:space="preserve"> - МБЛПУ Городская больница № 2</t>
  </si>
  <si>
    <t>Администрация города - субвенции на денежные выплаты медперсоналу ФАП, врачам, фельдшерам и мед.сестрам скорой медицинской помощи (бюджет автономного округа), в том числе:</t>
  </si>
  <si>
    <t>Другие вопросы в области здравоохранения</t>
  </si>
  <si>
    <t>МКУ "Капитальное строительство" -подпрограмма "Развитие материально-технической базы учреждений здравоохранения" программы "Современное здравоохранение Югры"</t>
  </si>
  <si>
    <t>МКУ "Капитальное строительство" -программа "Строительство и ремонт капитальных объектов муниципальных лечебных учреждений здравоохранения городского округа город Мегион на 2012-2014 годы"</t>
  </si>
  <si>
    <t>Администрация города "Отдел здравоохранения"</t>
  </si>
  <si>
    <t>СОЦИАЛЬНАЯ  ПОЛИТИКА</t>
  </si>
  <si>
    <t>Администрация города (выплаты пенсии за выслугу лет муниц.служащим)</t>
  </si>
  <si>
    <t>Социальное обеспечение населения</t>
  </si>
  <si>
    <t>Отдел внутренних дел по городу Мегиону (пенсии, пособия)</t>
  </si>
  <si>
    <t>Департамент муниципальной собственности ("Доступное жилье молодым - семьям", федеральный бюджет)</t>
  </si>
  <si>
    <t>Администрация города (единовременная выплата к 67 годовищине ВОВ)</t>
  </si>
  <si>
    <t>Департамент муниципальной собственности  - (субвенции   на  обеспечение жильем  инвалидов войны и участников боевых действий, участников ВОВ, граждан, награжденных знаком" Жителю блокадного Ленинграда" (средства федерального бюджета)</t>
  </si>
  <si>
    <t>Департамент муниципальной собственности  - (субвенции   на  обеспечение жильем  инвалидов войны и участников боевых действий, участников ВОВ, граждан, награжденных знаком" Жителю блокадного Ленинграда" (средства автономного округа)</t>
  </si>
  <si>
    <t xml:space="preserve"> Департамент муниципальной собственности  (субвенции на обеспечение жилыми помещениями  детей-сирот, детям, оставшихся без попечения родителей, а также детей, находящихся под опекой, не имеющих закрепленного жилья)</t>
  </si>
  <si>
    <r>
      <t>Субсидии программы</t>
    </r>
    <r>
      <rPr>
        <b/>
        <sz val="14"/>
        <color indexed="8"/>
        <rFont val="Times New Roman"/>
        <family val="1"/>
        <charset val="204"/>
      </rPr>
      <t xml:space="preserve"> "Жилище</t>
    </r>
    <r>
      <rPr>
        <sz val="14"/>
        <color indexed="8"/>
        <rFont val="Times New Roman"/>
        <family val="1"/>
        <charset val="204"/>
      </rPr>
      <t>" на 2012-2013годы на период до 21015года</t>
    </r>
  </si>
  <si>
    <t>ДМС ФЦП "Жилище на 2011-2015 годы" (субсидии   на  обеспечение жильем молодых семей)</t>
  </si>
  <si>
    <t>ДМС РЦП "Улучшение жилищных условий населения ХМАО-Югры на 2011-2013 и на период до 2015г. (субсидии   на  обеспечение жильем молодых семей)</t>
  </si>
  <si>
    <t>ДМС - подпрограмма "Обеспечение жильем молодых семей" федеральной целевой программы "Жилище" доля м/б</t>
  </si>
  <si>
    <r>
      <t xml:space="preserve">Администраци города - </t>
    </r>
    <r>
      <rPr>
        <b/>
        <sz val="14"/>
        <color indexed="8"/>
        <rFont val="Times New Roman"/>
        <family val="1"/>
        <charset val="204"/>
      </rPr>
      <t>целевые субсидии</t>
    </r>
    <r>
      <rPr>
        <sz val="14"/>
        <color indexed="8"/>
        <rFont val="Times New Roman"/>
        <family val="1"/>
        <charset val="204"/>
      </rPr>
      <t xml:space="preserve">  МАЛПУ " Стоматологческая поликлиника" (субвенции на бесплатное изготовление и ремонт зубных протезов)</t>
    </r>
  </si>
  <si>
    <t>Администраци города - целевые субсидии  (субвенции на обеспечение бесплатными молочными продуктами питания детей до трёх лет),  в том числе:</t>
  </si>
  <si>
    <t xml:space="preserve">  -МЛПУ Городская  больница № 1</t>
  </si>
  <si>
    <t xml:space="preserve">  -МЛПУ Городская  больница № 2</t>
  </si>
  <si>
    <t xml:space="preserve">  -МБЛПУ ДГБ  "Жемчужинка"</t>
  </si>
  <si>
    <t>Администрация города (спонсорская помощь участникам ВОВ)</t>
  </si>
  <si>
    <t>Администрация города -МУ "Доставка пенсий, пособий и социальных выплат" (материальная помощь гражданам за счет средств резервного фонда Правительства округа)</t>
  </si>
  <si>
    <t>Администрация города -МУ "Доставка пенсий, пособий и социальных выплат" (мероприятия)</t>
  </si>
  <si>
    <t xml:space="preserve">Департамент муниципальной собственности -подпрограмма "Улучшение жилищных условий отдельных категорий граждан" программы "Улучшение жилищных условий населения ХМАО - Югры" </t>
  </si>
  <si>
    <r>
      <t xml:space="preserve">Департамент образования и молодежной политики - субвенции на предоставление поддержки педагогическим работникам и иным категориям граждан, проживающих и работающих в сельской местности  по оплате жилого помещения и коммунальных услуг </t>
    </r>
    <r>
      <rPr>
        <b/>
        <sz val="14"/>
        <color indexed="8"/>
        <rFont val="Times New Roman"/>
        <family val="1"/>
        <charset val="204"/>
      </rPr>
      <t>(целевые субсидии)</t>
    </r>
  </si>
  <si>
    <t xml:space="preserve"> -МДОУ "Росинка"</t>
  </si>
  <si>
    <t xml:space="preserve"> -МДОУ " Родничок"</t>
  </si>
  <si>
    <t xml:space="preserve"> -МОУ СОШ № 6</t>
  </si>
  <si>
    <t xml:space="preserve"> -МОУ СОШ № 7</t>
  </si>
  <si>
    <t xml:space="preserve"> -ДШИ №2</t>
  </si>
  <si>
    <t xml:space="preserve"> -ДЮСШ №2</t>
  </si>
  <si>
    <t xml:space="preserve"> -ДЮСШ №3</t>
  </si>
  <si>
    <t xml:space="preserve"> -Департамент образования и молодежной политики (пенсионеры)</t>
  </si>
  <si>
    <r>
      <t xml:space="preserve"> Охрана семьи и детства</t>
    </r>
    <r>
      <rPr>
        <sz val="14"/>
        <color indexed="8"/>
        <rFont val="Times New Roman"/>
        <family val="1"/>
        <charset val="204"/>
      </rPr>
      <t>.</t>
    </r>
  </si>
  <si>
    <t>Администрация города -субвенции на выплату единовременного пособия при всех формах устройства детей, лишенных родительского попечения, в семью (федеральный бюджет+бюджет ХМАО)</t>
  </si>
  <si>
    <t>Администрация города - субвенции на предоставление дополнительных мер социальной поддержки детям-сиротам  и детям, оставшимся без попечения родителей, а также лицам из числа детей-сирот  и детей, оставшихся без попечения родителей,усыновителям,приемным родителям.</t>
  </si>
  <si>
    <t xml:space="preserve"> Администрация города  (субвенции на обеспечение дополнительных гарантий прав на жилое помещение   детей-сирот, детей, оставшихся без попечения родителей, лиц из числа детей-сирот.</t>
  </si>
  <si>
    <t>Департамент образования и молодежной политики -субвенции на выплату компенсаций части родительской платы за содержание ребенка в государственных и муниципальных образовательных учреждениях, организующих основную общеобразовательную программу дошкольного образования</t>
  </si>
  <si>
    <t>Другие вопросы в области социальной политики</t>
  </si>
  <si>
    <t>Администрация города - субвенции на осуществление деятельности отдела  по опеке и попечительству</t>
  </si>
  <si>
    <t>ФИЗИЧЕСКАЯ КУЛЬТУРА И СПОРТ</t>
  </si>
  <si>
    <t>Физическая культура</t>
  </si>
  <si>
    <t>Управление физической культуры и спорта - ведомственная целевая программа "Физкультура и спорт в городском округе город Мегион"на 2011-2013 годы</t>
  </si>
  <si>
    <t>Управление физической культуры и спорта - субсидии  на финансовое обеспечение муниципального задания, в том числе:</t>
  </si>
  <si>
    <t xml:space="preserve"> - МАУ СК "Дельфин" </t>
  </si>
  <si>
    <t>Управление физической культуры и спорта - целевые субсидии,  в том числе:</t>
  </si>
  <si>
    <t>Администрация города - МКУ "Капитальное строительство" (непрограммное строительство)</t>
  </si>
  <si>
    <t>Администрация города - МКУ "Капитальное строительство" субсидии ХМАО-Югры на строительство</t>
  </si>
  <si>
    <t>Массовый спорт</t>
  </si>
  <si>
    <t xml:space="preserve">МКУ "Капитальное строительство" -программа "Развитие физической культуры и спорта в Ханты-Мансийском автономном округе - Югре" на 2011-2013 годы, программа "Развитие физической культуры и спорта в городском округе город Мегион " на 2011-2013 годы (Спортивный-комплекс с ледовой ареной) </t>
  </si>
  <si>
    <t>МКУ "Капитальное строительство" -программа "Развитие физической культуры и спорта в Ханты-Мансийском автономном округе - Югре" на 2011-2013 годы, программа "Развитие физической культуры и спорта в городском округе город Мегион на 2011-2013 годы (строительство)</t>
  </si>
  <si>
    <t xml:space="preserve">МКУ "Капитальное строительство" </t>
  </si>
  <si>
    <t>Другие вопросы в области физической культуры и спорта</t>
  </si>
  <si>
    <t>Управление физической культуры и спорта (содержание аппарата)</t>
  </si>
  <si>
    <t>Управление физической культуры и спорта (содержание структурных подразделений)</t>
  </si>
  <si>
    <t>СРЕДСТВА МАССОВОЙ ИНФОРМАЦИИ</t>
  </si>
  <si>
    <t>Периодическая печать и издательство</t>
  </si>
  <si>
    <t>Администрация города - субсидии на финансовое обеспечение муниципального задания МБУ ИА "Мегионские новости"</t>
  </si>
  <si>
    <r>
      <t xml:space="preserve">Администрация города - </t>
    </r>
    <r>
      <rPr>
        <b/>
        <sz val="14"/>
        <color indexed="8"/>
        <rFont val="Times New Roman"/>
        <family val="1"/>
        <charset val="204"/>
      </rPr>
      <t xml:space="preserve">целевые субсидии </t>
    </r>
    <r>
      <rPr>
        <sz val="14"/>
        <color indexed="8"/>
        <rFont val="Times New Roman"/>
        <family val="1"/>
        <charset val="204"/>
      </rPr>
      <t xml:space="preserve"> МБУ ИА "Мегионские новости"</t>
    </r>
  </si>
  <si>
    <t>Другие  вопросы  в  области  средств  массовой  информации"</t>
  </si>
  <si>
    <t>Администрация города - программа "Информационное обеспечение деятельности органов местного самоуправления городского округа город Мегион на 2012 год"</t>
  </si>
  <si>
    <t>ОБСЛУЖИВАНИЕ ГОСУДАРСТВЕННОГО И МУНИЦИПАЛЬНОГО ДОЛГА</t>
  </si>
  <si>
    <t>Департамент финансов (Обслуживание муниципального долга)</t>
  </si>
  <si>
    <t>ВСЕГО:</t>
  </si>
  <si>
    <t xml:space="preserve">Директор департамента финансов                                                                                                                    </t>
  </si>
  <si>
    <t>Н.А.Мартынюк</t>
  </si>
  <si>
    <t>Аналитическая таблица по исполнению бюджета городского округа города Мегион за 2012 год</t>
  </si>
  <si>
    <t>% исполнения к плану на год</t>
  </si>
  <si>
    <t>тыс.рублей</t>
  </si>
  <si>
    <t xml:space="preserve"> </t>
  </si>
  <si>
    <t>Наименование</t>
  </si>
  <si>
    <t>Рз</t>
  </si>
  <si>
    <t>Пр</t>
  </si>
  <si>
    <t>Общегосударственные вопросы</t>
  </si>
  <si>
    <t/>
  </si>
  <si>
    <t>Функционирование высшего должностного лица субъекта Российской Федерации и муниципального образования</t>
  </si>
  <si>
    <t>Функционирование законодательных (представительных) органов государственной власти и представительных органов муниципальных образований</t>
  </si>
  <si>
    <t>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</si>
  <si>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Обеспечение деятельности финансовых, налоговых и таможенных органов и органов финансового (финансово-бюджетного) надзора</t>
  </si>
  <si>
    <t>Резервные фонды</t>
  </si>
  <si>
    <t>Национальная безопасность и правоохранительная деятельность</t>
  </si>
  <si>
    <t>Органы внутренних дел</t>
  </si>
  <si>
    <t>Национальная экономика</t>
  </si>
  <si>
    <t>Жилищно-коммунальное хозяйство</t>
  </si>
  <si>
    <t>Образование</t>
  </si>
  <si>
    <t>Другие вопросы в области образования</t>
  </si>
  <si>
    <t>Культура и кинематография</t>
  </si>
  <si>
    <t>Здравоохранение</t>
  </si>
  <si>
    <t>Социальная политика</t>
  </si>
  <si>
    <t>Пенсионное обеспечение</t>
  </si>
  <si>
    <t>Социальное обслуживание населения</t>
  </si>
  <si>
    <t>Охрана семьи и детства</t>
  </si>
  <si>
    <t>Физическая культура и спорт</t>
  </si>
  <si>
    <t>Физическая культуры</t>
  </si>
  <si>
    <t>Средства массовой информации</t>
  </si>
  <si>
    <t>Периодическая печать и издательства</t>
  </si>
  <si>
    <t>Обслуживание государственного и муниципального долга</t>
  </si>
  <si>
    <t>Обслуживание государственного внутреннего и муниципального долга</t>
  </si>
  <si>
    <t>Наименование главного распорядителя, получателя средств городского округа</t>
  </si>
  <si>
    <t>Коды  бюджетной классификации</t>
  </si>
  <si>
    <t>в том числе</t>
  </si>
  <si>
    <t>Вед</t>
  </si>
  <si>
    <t>Цел</t>
  </si>
  <si>
    <t>Вид</t>
  </si>
  <si>
    <t>Расходы осуществляемые по вопросам местного значения</t>
  </si>
  <si>
    <t>Расходы осуществляемые за счет субвенций, субсидий и межбюджетных трансфертов других бюджетов</t>
  </si>
  <si>
    <t>2</t>
  </si>
  <si>
    <t>3</t>
  </si>
  <si>
    <t>4</t>
  </si>
  <si>
    <t>5</t>
  </si>
  <si>
    <t>6</t>
  </si>
  <si>
    <t>Дума города Мегион</t>
  </si>
  <si>
    <t>011</t>
  </si>
  <si>
    <t>Центральный аппарат</t>
  </si>
  <si>
    <t>0020400</t>
  </si>
  <si>
    <t>Расходы на выплаты персоналу госудрственных органов</t>
  </si>
  <si>
    <t>Фонд оплаты труда и страховых взносов</t>
  </si>
  <si>
    <t>Иные выплаты персоналу, за исключением фонда оплаты труда</t>
  </si>
  <si>
    <t>Иные закупки товаров, работ и услуг для муниципальных нужд</t>
  </si>
  <si>
    <t>Закупка товаров, работ и услуг в сфере информационно-коммукационных технологий</t>
  </si>
  <si>
    <t>242</t>
  </si>
  <si>
    <t>Прочая закупка товаров , работ и услуг для муниципальных нужд</t>
  </si>
  <si>
    <t>Уплата налогов, сборов и иных платежей</t>
  </si>
  <si>
    <t>Уплата прочих налогов, сборов и иных платежей</t>
  </si>
  <si>
    <t>Председатель представительного органа муниципального образования</t>
  </si>
  <si>
    <t>0021100</t>
  </si>
  <si>
    <t>Расходы на выплаты персоналу государственных органов</t>
  </si>
  <si>
    <t>Депутаты представительного органа муниципального образования</t>
  </si>
  <si>
    <t>0021200</t>
  </si>
  <si>
    <t>Обеспечение деятельности финансовых, налоговых и таможенных органов (финансово-бюджетного) надзора</t>
  </si>
  <si>
    <t>Руководитель контрольно-счетной палаты  муниципального образования</t>
  </si>
  <si>
    <t>0022500</t>
  </si>
  <si>
    <t>Отдельные мероприятия в области информационно-коммуникационных технологий и связи</t>
  </si>
  <si>
    <t>Контрольно-счетная палата</t>
  </si>
  <si>
    <t>012</t>
  </si>
  <si>
    <t>Администрация города Мегион</t>
  </si>
  <si>
    <t>040</t>
  </si>
  <si>
    <t>Фунционирование высшего должностного лица субъекта РФ и муниципального образования</t>
  </si>
  <si>
    <t>Глава муниципального образования</t>
  </si>
  <si>
    <t>0020300</t>
  </si>
  <si>
    <t>Фунционирование Правительства РФ,высших исполнительных органов государственной власти субъектов РФ, местных администраций</t>
  </si>
  <si>
    <t>Иные закупки товаров, работ и услуг для государственных нужд</t>
  </si>
  <si>
    <t>Прочая закупка товаров , работ и услуг для государственных нужд</t>
  </si>
  <si>
    <t>Составление (изменение и дополнение) списков кандидатов в присяжные заседатели федеральных судов общей юрисдикции в Российской Федерации</t>
  </si>
  <si>
    <t>0014000</t>
  </si>
  <si>
    <t>Иные закупки товаров, работ и услуг для государственнывх нужд</t>
  </si>
  <si>
    <t>Иные бюджетные ассигнования</t>
  </si>
  <si>
    <t>Государственная регистрация актов гражданского состояния</t>
  </si>
  <si>
    <t>0013800</t>
  </si>
  <si>
    <t>Субвенции бюджетам на осуществление полномочий по государственной регистрации актов гражданского состояния из федерального бюджета</t>
  </si>
  <si>
    <t>0013801</t>
  </si>
  <si>
    <t>Расходы на выплаты персоналу в целях обеспечения выполнения функций государственнми органами, казенными учреждениями, органами управления государственными внебюджетными фондами</t>
  </si>
  <si>
    <t xml:space="preserve">Субвенции бюджетам на осуществление полномочий по государственной регистрации актов гражданского состояния из бюджета автономного округа </t>
  </si>
  <si>
    <t>0013802</t>
  </si>
  <si>
    <t>Выполнение других обязательств государства</t>
  </si>
  <si>
    <t>0920300</t>
  </si>
  <si>
    <t>Исполнение судебных актов</t>
  </si>
  <si>
    <t>830</t>
  </si>
  <si>
    <t>Исполнение судебных актов РФ и мировых соглашений по возмещению вреда, причиненного в результате незаконных действий (бездействия) органов госвласти</t>
  </si>
  <si>
    <t>831</t>
  </si>
  <si>
    <t>Учреждения по обеспечению хозяйственного обслуживания</t>
  </si>
  <si>
    <t>0939900</t>
  </si>
  <si>
    <t>Расходы на выплаты персоналу казенных учреждений</t>
  </si>
  <si>
    <t>110</t>
  </si>
  <si>
    <t>111</t>
  </si>
  <si>
    <t>Программа  "Основные направления развития в области управления и распоряжения муниципальной собственностью городского округа город Мегион"</t>
  </si>
  <si>
    <t>7950101</t>
  </si>
  <si>
    <t>240</t>
  </si>
  <si>
    <t>244</t>
  </si>
  <si>
    <t>Программа "Мероприятия по профилактике терроризма и экстремизма, а также минимизации  и (или) ликвидации последствий проявлений терроризма и экстремизма в границах городского округа город Мегион на 2011-2015 годы"</t>
  </si>
  <si>
    <t>7950102</t>
  </si>
  <si>
    <t>Субсидии бюджетным учреждениям</t>
  </si>
  <si>
    <t>610</t>
  </si>
  <si>
    <t>Субсидии бюджетным учреждениям на иные цели</t>
  </si>
  <si>
    <t>612</t>
  </si>
  <si>
    <t>122</t>
  </si>
  <si>
    <t>Государственная регистрация актов гражданского состояния из средств местного бюджета</t>
  </si>
  <si>
    <t>0013803</t>
  </si>
  <si>
    <t>Предупреждение и ликвидация последствий чрезвычайных ситуаций природного и техногенного характера, гражданская оборона</t>
  </si>
  <si>
    <t>Мероприятия по предупреждению и ликвидации последствий чрезвычайных ситуаций и стихийных бедствий</t>
  </si>
  <si>
    <t>2180100</t>
  </si>
  <si>
    <t>Поисковые и аварийно-спасательные учреждения</t>
  </si>
  <si>
    <t>3029900</t>
  </si>
  <si>
    <t>112</t>
  </si>
  <si>
    <t>Субсидии бюджетным учреждениям на финансовое обеспечение  государственного задания на оказание государственных услуг (выполнение работ)</t>
  </si>
  <si>
    <t>850</t>
  </si>
  <si>
    <t>852</t>
  </si>
  <si>
    <t>Целевые програмы муниципальных образований</t>
  </si>
  <si>
    <t>7950000</t>
  </si>
  <si>
    <t>Программа "Создание и восполнение материальных запасов для борьбы с природными пожарами на 2012 год"</t>
  </si>
  <si>
    <t>7950103</t>
  </si>
  <si>
    <t>Программа "Развитие и укрепление материально-технической базы ЕДДС городского округа город Мегион"</t>
  </si>
  <si>
    <t>7950104</t>
  </si>
  <si>
    <t>Предоставление субсидий бюджетным, автономным учреждениям и иным некомерческим организациям</t>
  </si>
  <si>
    <t xml:space="preserve">Подпрограмма "Профилактика правонарушений" программы "Профилактика правонарушений в Ханты-Мансийском автономном округе-Югре на 2011-2013 годы" </t>
  </si>
  <si>
    <t>5222501</t>
  </si>
  <si>
    <t>Программа "Комплексные мероприятия по профилактике правонарушений городского округа город Мегион"</t>
  </si>
  <si>
    <t>7950124</t>
  </si>
  <si>
    <t>Реализация дополнительных мероприятий, направленных на снижение напряженности на рынке труда</t>
  </si>
  <si>
    <t>5224500</t>
  </si>
  <si>
    <t>620</t>
  </si>
  <si>
    <t>Субсидии автономным учреждениям на иные цели</t>
  </si>
  <si>
    <t>622</t>
  </si>
  <si>
    <t>Программа "Развитие агропромышленного комплекса Ханты-Мансийского автономного округа - Югры в 2011-2013 годах и на период до 2015 года"</t>
  </si>
  <si>
    <t>Субсидии юридическим лицам (кроме государственных учреждений) и физическим лицам -производителям товаров работ и услуг</t>
  </si>
  <si>
    <t>Автомобильный транспорт</t>
  </si>
  <si>
    <t>3030200</t>
  </si>
  <si>
    <t>800</t>
  </si>
  <si>
    <t>810</t>
  </si>
  <si>
    <t>Бюджетные инвестиции в объекты капитального строительства, не включенные в целевые программы</t>
  </si>
  <si>
    <t>1020000</t>
  </si>
  <si>
    <t>Бюджетные инвестиции в объекты капитального стьроительства собственности муниципального образования</t>
  </si>
  <si>
    <t>1020102</t>
  </si>
  <si>
    <t>Бюджетные инвестиции</t>
  </si>
  <si>
    <t>400</t>
  </si>
  <si>
    <t>Бюджетные инвестиции в объекты муниципальной собственности казенным учреждениям вне рамок государственного оборонного заказа</t>
  </si>
  <si>
    <t>411</t>
  </si>
  <si>
    <t>Региональные целевые программы</t>
  </si>
  <si>
    <t>Программа "Развитие транспортной системы Ханты-Мансийского автономного округа - Югры" на 2011-2013 годы и на период до 2015 года. подпрограмма "Автомобильные дороги"</t>
  </si>
  <si>
    <t>Закупка товаров. работ, услуг в целях капитального ремонта муниципального  имущества</t>
  </si>
  <si>
    <t>243</t>
  </si>
  <si>
    <t>Капитальный ремонт многоквартирных домов, программа  "Наш дом"</t>
  </si>
  <si>
    <t>Целевые программы муниципальных образований</t>
  </si>
  <si>
    <t>Софинансирование окружной целевой программы "Развитие транспортной системы ХМАО-Югры" на 2011-2013 годы и на период до 2015 года подпрограммы "Автомобильные дороги"</t>
  </si>
  <si>
    <t>7950105</t>
  </si>
  <si>
    <t>Программа "Содержание и текущий ремонт автомобильных дорог, проездов и элементов обустройства улично-дорожной сети городского округа город Мегион"</t>
  </si>
  <si>
    <t>7950115</t>
  </si>
  <si>
    <t>Софинансирование окружной целевой программы "Наш дом" на 2011-2013 годы</t>
  </si>
  <si>
    <t>7950128</t>
  </si>
  <si>
    <t xml:space="preserve"> Обеспечение деятельности подведомственных учреждений</t>
  </si>
  <si>
    <t>3309900</t>
  </si>
  <si>
    <t>Субсидии бюджетным учреждениям на финансовое обеспечение  муниципального задания на оказание муниципальных услуг (выполнение работ)</t>
  </si>
  <si>
    <t>611</t>
  </si>
  <si>
    <t>Программа "Развитие информационного обществана территории городского округа город Мегион на 2011-2013 годы"</t>
  </si>
  <si>
    <t>7950106</t>
  </si>
  <si>
    <t>Программа "Энергосбережение и повышение энергетической эффективности Ханты-ансийского автономного округа - Югры на 2011-2015 годы и на перспективу до 2020 года"</t>
  </si>
  <si>
    <t>0923400</t>
  </si>
  <si>
    <t>Реализация государственных функций в области национальной экономики</t>
  </si>
  <si>
    <t>0929900</t>
  </si>
  <si>
    <t>Программа господдержки малого предпринимательства в ХМАО-Югре на 2004-20010гг</t>
  </si>
  <si>
    <t>5220400</t>
  </si>
  <si>
    <t xml:space="preserve"> Программа "Содействие развитию жилищного строительства на 2011-2013 годы и на период до 2015 года", подпрограмма "Градостроительная деятельность"</t>
  </si>
  <si>
    <t>5225906</t>
  </si>
  <si>
    <t>5226300</t>
  </si>
  <si>
    <t>Субсидии автономным учреждениям</t>
  </si>
  <si>
    <t>Программа "Поддержка и развитие малого и среднего предпринимательства на территории городского округа город Мегион на 2011-2013 годы"</t>
  </si>
  <si>
    <t>7950107</t>
  </si>
  <si>
    <t>Программа "Мероприятия в области градостроительной деятельности городского округа город Мегион на 2012-2013 годы и на период до 2015 года"</t>
  </si>
  <si>
    <t>7950108</t>
  </si>
  <si>
    <t>Программа "Формирование доступной среды для инвалидов и других маломобильных групп населения на территории городского округа на 2012-2015 годы"</t>
  </si>
  <si>
    <t>7950109</t>
  </si>
  <si>
    <t>Программа "Энергосбережение и повышение энергетической эффективности и энергобезопасности муниципального образования городской округ город Мегион"</t>
  </si>
  <si>
    <t>7950113</t>
  </si>
  <si>
    <t>3500200</t>
  </si>
  <si>
    <t>5227000</t>
  </si>
  <si>
    <t>Программа "Капитальный ремонт муниципального жилого фонда городского округа город Мегион"</t>
  </si>
  <si>
    <t>7950110</t>
  </si>
  <si>
    <t>Мероприятия в области коммунального хозяйства</t>
  </si>
  <si>
    <t>3510300</t>
  </si>
  <si>
    <t>Программа "Модернизация и реформирование жилищно-коммунального комплекса Ханты-Мансийского автономного округа - Югры на 2011-2013 годы и на период до 2015 года"</t>
  </si>
  <si>
    <t>Программа "Подготовка объектов жилищно-коммунального хозяйства к эксплуатации в осенне-зимний период 2011-2012 годов"</t>
  </si>
  <si>
    <t>7950111</t>
  </si>
  <si>
    <t>Программа "Модернизация и реформирование жилишно-коммунального комплекса городского округа город Мегион " на 2011-2013 годы и на период до 2015 года"</t>
  </si>
  <si>
    <t>7950112</t>
  </si>
  <si>
    <t>Бюджетные инвестиции в объекты муниципальной собственности</t>
  </si>
  <si>
    <t>410</t>
  </si>
  <si>
    <t>Бюджетные инвестиции в объекты государственной собственности казенным учреждениям вне рамок государственного оборонного заказа</t>
  </si>
  <si>
    <t>Капитальный ремонт многоквартирных домов, пр. "Наш дом"</t>
  </si>
  <si>
    <t>Прочие мероприятия по благоустройству</t>
  </si>
  <si>
    <t>6000500</t>
  </si>
  <si>
    <t>Программа "Содержание объектов внешнего благоустройства городского округа город Мегион"</t>
  </si>
  <si>
    <t>7950114</t>
  </si>
  <si>
    <t>5220000</t>
  </si>
  <si>
    <t>Строительство и проектирование детских садов</t>
  </si>
  <si>
    <t>5224400</t>
  </si>
  <si>
    <t>Программа " Новая школа Югры" на 2011-2013годы и на период до 2015 года</t>
  </si>
  <si>
    <t>5225600</t>
  </si>
  <si>
    <t xml:space="preserve">Субсидии-подпрограмма "Обеспечение комплексной безопасности и комфортных условий образовательного процесса" </t>
  </si>
  <si>
    <t>5225602</t>
  </si>
  <si>
    <t>Иные закупки товаров и услуг для государственных нужд</t>
  </si>
  <si>
    <t>Закупка товаров, работ, услуг в целях капитального ремонта</t>
  </si>
  <si>
    <t xml:space="preserve">Субсидии-подпрограмма "Развитие материально-технической базы сферы образования" </t>
  </si>
  <si>
    <t>5225603</t>
  </si>
  <si>
    <t>Софинансирование окружной целевой программы "Новая школа Югры на 2011-2013 годы и на период до 2015 года -подрограмма "Развитие материально-технической базы сферы образования"</t>
  </si>
  <si>
    <t>7950116</t>
  </si>
  <si>
    <t>Софинансирование окружной целевой программы "Новая школа Югры на 2011-2013 годы и на период до 2015 года -подрограмма " Обеспечение комплексной безопасности и комфортных условий образовательного процесса"</t>
  </si>
  <si>
    <t>7950118</t>
  </si>
  <si>
    <t>Закупка товаров. работ, услуг в целях капитального ремонта государственного имущества</t>
  </si>
  <si>
    <t>Учреждения по внешкольной работе с детьми</t>
  </si>
  <si>
    <t>4230000</t>
  </si>
  <si>
    <t>4239900</t>
  </si>
  <si>
    <t>Иные межбюджетные трансферты-подпрограмма "Поддержка общественно-значимых, инновационных проектов и информационно-издательской деятельности"</t>
  </si>
  <si>
    <t>5222810</t>
  </si>
  <si>
    <t>Программа "Строительство, реконструкция и капитальный ремонт объектов сферы культуры на период 2012-2014 годов"</t>
  </si>
  <si>
    <t>7950129</t>
  </si>
  <si>
    <t>Оздоровление детей</t>
  </si>
  <si>
    <t>Программа "Организация летнего отдыха, оздоровления и трудозанятости детей, подростков и молодежи городского округа город Мегион"</t>
  </si>
  <si>
    <t>7950120</t>
  </si>
  <si>
    <t xml:space="preserve">Культура и кинематография </t>
  </si>
  <si>
    <t>Учреждения культуры и мероприятия в сфере культуры и кинематографии</t>
  </si>
  <si>
    <t>4400000</t>
  </si>
  <si>
    <t>Комплектование книжных фондов библиотек муниципальных образований и государственных библиотек городов Москвы и Санкт-Петербурга</t>
  </si>
  <si>
    <t>Субсидии бюджетным учреждениям на финансовое обеспечение государственного задания на оказание государственных услуг (выполнение работ)</t>
  </si>
  <si>
    <t>Подключение общедоступных библиотек Российской Федерации к сети Интернет</t>
  </si>
  <si>
    <t>4409900</t>
  </si>
  <si>
    <t>Субсидии автономным учреждениям на финансовое обеспечение муниципального задания на оказание муниципальных услуг (выполнение работ)</t>
  </si>
  <si>
    <t>621</t>
  </si>
  <si>
    <t>Музеи и постоянные выставки</t>
  </si>
  <si>
    <t>4410000</t>
  </si>
  <si>
    <t>4419900</t>
  </si>
  <si>
    <t>Библиотеки</t>
  </si>
  <si>
    <t>4420000</t>
  </si>
  <si>
    <t>4429900</t>
  </si>
  <si>
    <t>Программа "Культура Югры" на 2011-2013 годы и на период до 2015 года</t>
  </si>
  <si>
    <t>Подпрограмма "Народные художественные промыслы и ремесла"</t>
  </si>
  <si>
    <t>Подпрограмма "Библиотечное дело"</t>
  </si>
  <si>
    <t>Подпрограмма "Музейное дело"</t>
  </si>
  <si>
    <t>Субсидии на строительство в рамках пр. "Культура Югры"</t>
  </si>
  <si>
    <t>ВЦП- "Культура города Мегиона на 2012-2014 годы"</t>
  </si>
  <si>
    <t>7950204</t>
  </si>
  <si>
    <t>Больницы, клиники, госпитали, медико-санитарные части</t>
  </si>
  <si>
    <t>Ведомственные целевые программы</t>
  </si>
  <si>
    <t>7950200</t>
  </si>
  <si>
    <t>ВЦП- "Анти-СПИД на 2011-2012 годы"</t>
  </si>
  <si>
    <t>7950205</t>
  </si>
  <si>
    <t>ВЦП- "Неотложные меры борьбы с туберкулезом на 2011-2012 годы"</t>
  </si>
  <si>
    <t>ВЦП-"Пожарная безопасность в муниципальных учреждениях здравоохранения городского округа город Мегион на 2011-2013 годы"</t>
  </si>
  <si>
    <t>7950207</t>
  </si>
  <si>
    <t>Поликлиники, амбулатории, диагностические центры</t>
  </si>
  <si>
    <t>Денежные выплаты медицинскому персоналу фельдшерско-акушерских пунктов, врачам, фельдшерам и медицинским сестрам скорой медицинской помощи из федерального бюджета</t>
  </si>
  <si>
    <t xml:space="preserve">Денежные выплаты медицинскому персоналу фельдшерско-акушерских пунктов, врачам, фельдшерам и медицинским сестрам скорой медицинской помощи из бюджета автономного округа </t>
  </si>
  <si>
    <t>Руководство и управление в сфере установленных функций органов государственной власти субъектов РФ и органов местного самоуправления</t>
  </si>
  <si>
    <t>0020000</t>
  </si>
  <si>
    <t>Подпрограмма "Развитие материально-технической базы учреждений здравоохранения"</t>
  </si>
  <si>
    <t>Программа "Строительство и ремонт капитальных объектов муниципальных лечебных учреждений здравоохранения городского округа город Мегион на 2012-2014 годы"</t>
  </si>
  <si>
    <t>7950132</t>
  </si>
  <si>
    <t xml:space="preserve">Пенсионное обеспечение </t>
  </si>
  <si>
    <t>Социальные выплаты гражданам, кроме публичных нормативных социальных выплат</t>
  </si>
  <si>
    <t>320</t>
  </si>
  <si>
    <t>Пенсии выплачиваемые организациями сектора государственного управления</t>
  </si>
  <si>
    <t>Субвенции местным бюджетам на обеспечение бесплатными молочными продуктами питания детей до трех лет</t>
  </si>
  <si>
    <t>Субсидии бюджетным  учреждениям</t>
  </si>
  <si>
    <t>Субвенции местным бюджетам на бесплатное изготовление и ремонт зубных протезов</t>
  </si>
  <si>
    <t>Мероприятие в области социальной политики</t>
  </si>
  <si>
    <t>Пособия и компенсации гражданам и иные социальные выплаты, кроме публичных нормативных  обязательств</t>
  </si>
  <si>
    <t>321</t>
  </si>
  <si>
    <t>Выплата единовременного пособия при всех формах устройства детей, лишенных родительского попечения, в семью</t>
  </si>
  <si>
    <t>Публичные нормативные социальные выплаты гражданам</t>
  </si>
  <si>
    <t>Пособия и компенсация по публичным нормативным обязательствам</t>
  </si>
  <si>
    <t>Субвенции бюджетам муниципальных образований для финансового обеспечения расходных обязательств муниципальных образований, возникающих при выполнении государственных полномочий Российской Федерации, субъектов Российской Федерации, переданных для осуществления органам местного самоуправления в установленном порядке</t>
  </si>
  <si>
    <t>Субвенции на предоставление дополнительных мер социальной поддержки детям-сиротам и детям, оставшимся без попечения родителей, а также лицам из числа детей-сирот и детей, оставшихся без попечения родителей, усыновителям, приемным родителям, патронатным воспитателям и воспитателям детских домов семейного типа</t>
  </si>
  <si>
    <t>Осуществление деятельности по опеке и попечительству</t>
  </si>
  <si>
    <t>Иные закупки товаров, работ и услуг для  муниципальных нужд</t>
  </si>
  <si>
    <t>Программа "Развитие физической культуры и спорта в Ханты-Мансийском автономном округе - Югре" на 2011-2013 годы и на период до 2015 года</t>
  </si>
  <si>
    <t>Софинансирование окружной целевой программы "Развитие физической культуры и спорта в ХМАО-Югре" на 2011-2013 годы</t>
  </si>
  <si>
    <t>7950122</t>
  </si>
  <si>
    <t>Обеспечение деятельности подведомственных учреждений</t>
  </si>
  <si>
    <t>Другие вопросы в области средств массовой информации</t>
  </si>
  <si>
    <t>Программа "Информационное обеспечение деятельности органов местного самоуправления городского округа город Мегион на 2012 год"</t>
  </si>
  <si>
    <t>7950123</t>
  </si>
  <si>
    <t>Департамент финансов администрации города Мегион</t>
  </si>
  <si>
    <t>050</t>
  </si>
  <si>
    <t>Прочая закупка товаров , работ и услуг для  муниципальных нужд</t>
  </si>
  <si>
    <t>Обслуживание внутреннего государственного и муниципального долга</t>
  </si>
  <si>
    <t>Обслуживание государственного(муниципального долга)</t>
  </si>
  <si>
    <t>0650300</t>
  </si>
  <si>
    <t>Департамент муниципальной собственности администрации города Мегиона</t>
  </si>
  <si>
    <t>070</t>
  </si>
  <si>
    <t>Исполнение судебных актов РФ и моровых соглашений по возмещению вреда , причиненного в результате незаконных действий</t>
  </si>
  <si>
    <t>Основные направления пазвития в области управления и располряжения муниципальной собственности городского округа город Мегион</t>
  </si>
  <si>
    <t>Программа "Снижение рисков и смягчение последствий чрезвычайных ситуаций природного и техногенного характера в городском округе город Мегион"</t>
  </si>
  <si>
    <t>7950130</t>
  </si>
  <si>
    <t>Программа "Снижение рисков и смягчение последствий чрезвычайных ситуаций природного и техногенного характера в ХМАО-Югре на 2012-2014 годы и на период до 2016 года"</t>
  </si>
  <si>
    <t>5227600</t>
  </si>
  <si>
    <t>Отдельные мероприятия в области информационных технологий и связи</t>
  </si>
  <si>
    <t>Программа "Энергосбережение и повышение энергетической эффективности в Ханты-Мансийском автономном округе-Югре на 2010-2015 годы и на преспективу до 2020 года"</t>
  </si>
  <si>
    <t xml:space="preserve">Целевые программы </t>
  </si>
  <si>
    <t>7950100</t>
  </si>
  <si>
    <t>Жиоищно-коммунальное хозяйство</t>
  </si>
  <si>
    <t>Обеспечение мероприятий по капитальному ремонту многоквартирных домов и переселению граждан из аварийного  жилищного фонда</t>
  </si>
  <si>
    <t>0980000</t>
  </si>
  <si>
    <t>Обеспечение мероприятий по переселению граждан из аварийного жилищного фонда  за счет государственной корпорации ФСР ЖКХ</t>
  </si>
  <si>
    <t>0980100</t>
  </si>
  <si>
    <t>0980102</t>
  </si>
  <si>
    <t>Обеспечение мероприятий по капитальному ремонту многоквартирных домов  и переселению граждан из аварийного жилищного фонда за счет средств бюджетов</t>
  </si>
  <si>
    <t>0980200</t>
  </si>
  <si>
    <t>0980202</t>
  </si>
  <si>
    <t>Субсидии на обеспечение дополнительных расходов по  переселению граждан из аварийного жилищного фонда за счет средств бюджетов( автономного округа)</t>
  </si>
  <si>
    <t>0980210</t>
  </si>
  <si>
    <t>Программа  "Улучшение жилищных условий населения ХМАО-Югры на 2011-2013 и на период до 2015" подпрограмма "Улучшение жилищных условий отдельных категорий граждан"</t>
  </si>
  <si>
    <t>5222708</t>
  </si>
  <si>
    <t>Подпрограмма "Стимулирование застройщиков по реализации проектов развития застроенных территорий" программы "Содействие развитию жилищного строительства на 2011-2013 годы и на период до 2015 года"</t>
  </si>
  <si>
    <t>5225908</t>
  </si>
  <si>
    <t>Программа " Содействие развитию жилищного строительства на территории городского округа город Мегион на 2012-2014 и на период до 2015 года"</t>
  </si>
  <si>
    <t>7950125</t>
  </si>
  <si>
    <t>Субвенции на реализацию программы "Улучшение жилищных условий населения ХМАО-Югры"</t>
  </si>
  <si>
    <t>5222704</t>
  </si>
  <si>
    <t xml:space="preserve">Образование </t>
  </si>
  <si>
    <t>Субсидии навозмещение части затрат в связи с предоставлением учителям общеобразовательных учреждений  ипотечного кредита (федеральный бюджет)</t>
  </si>
  <si>
    <t>4362401</t>
  </si>
  <si>
    <t>Пособия и компенсации гражданам и иные социальные выплаты, кроме публичных нормативных документов</t>
  </si>
  <si>
    <t>Социальная помощь</t>
  </si>
  <si>
    <t>Обеспечение жильем инвалидов войны и инвалидов боевых действий, участников Великой Отечественной войны, ветеранов боевых действий, военнослужащих, проходивших военную службу в период с 22 июня 1941 года по 3 сентября 1945 года, граждан, награжденных знаком "Жителю блокадного Ленинграда", лиц, работавших на военных объектах в период Великой Отечественной войны, членов семей погибших (умерших) инвалидов войны, участников Великой Отечественной войны, ветеранов боевых действий, инвалидов и семей, имеющих детей-инвалидов</t>
  </si>
  <si>
    <t>Обеспечение жильем отдельных категорий граждан, установленных Федеральным законом от 12 января 1995 года № 5-ФЗ "О ветеранах", в соответствии с Указом Президента Российской Федерации от 7 мая 2008 года № 714 "Об обеспечении жильем ветеранов Великой Отечественной войны 1941-1945 годов"</t>
  </si>
  <si>
    <t>Субсидии гражданам на приобретение жилья</t>
  </si>
  <si>
    <t>Обеспечение жильем отдельных категорий граждан, установленных Федеральными законами от 12 января 1995 года № 5-ФЗ "О ветеранах" и от 24 ноября 1995 года № 181-ФЗ "О социальной защите инвалидов в Российской Федерации"</t>
  </si>
  <si>
    <t>Федеральная целевая программа "Жилище" на 2011 - 2015 годы Подпрограмма "Обеспечение жильем молодых семей"</t>
  </si>
  <si>
    <t>1008820</t>
  </si>
  <si>
    <t>322</t>
  </si>
  <si>
    <t>5222702</t>
  </si>
  <si>
    <t>Программа "Жилище" подпрограмма "Обеспечение жильем молодых семей"</t>
  </si>
  <si>
    <t>7950131</t>
  </si>
  <si>
    <t>Обеспечение жилыми помещениями детей-сирот, детей, оставшихся без попечения родителей, а также детей, находящихся под опекой (попечительством), не имеющих закрепленного жилого помещения за счет средств бюджета автономного округа</t>
  </si>
  <si>
    <t>5053600</t>
  </si>
  <si>
    <t>Приобретение товаров ,работ, услуг в пользу граждан</t>
  </si>
  <si>
    <t>Департамент образования и молодежной политики администрации города Мегиона</t>
  </si>
  <si>
    <t>080</t>
  </si>
  <si>
    <t>Субсидии на реализацию программы "Энергосбережение и повышение энергетической эффективности в Ханты-Мансийском автономном округе-Югре на 2010-2015 годы и на преспективу до 2020 года"</t>
  </si>
  <si>
    <t>Субсидии на поддержку реализации мероприятий Федеральной целевой программы развития образования на 2011-2015 годы в части модернизации регионально-муниципальных систем дошкольного образования</t>
  </si>
  <si>
    <t>Предоставление субсидий бюджетным учреждениям на иные цели</t>
  </si>
  <si>
    <t>Детские дошкольные учреждения</t>
  </si>
  <si>
    <t>Субсидии автономным  учреждениям на финансовое обеспечение муниципального задания на оказание муниципальных услуг(выполнение работ)</t>
  </si>
  <si>
    <t xml:space="preserve">Подпрограмма "Инновационное развитие образования" </t>
  </si>
  <si>
    <t>5225601</t>
  </si>
  <si>
    <t xml:space="preserve">Подпрограмма "Обеспечение комплексной безопасности и комфортных условий образовательного процесса" </t>
  </si>
  <si>
    <t>Софинансирование окружной целевой программы "Новая школа Югры на 2011-2013 годы и на период до 2015 года -подрограмма " Обеспечение комплексной безопасности и комфортных условий образовательного процесса""</t>
  </si>
  <si>
    <t>ВЦП-"Подготовка учреждений образования и молодежной политики к работе в осенне -зимний период"</t>
  </si>
  <si>
    <t>7950201</t>
  </si>
  <si>
    <t xml:space="preserve">Субсидии автономным учреждениям </t>
  </si>
  <si>
    <t>Школы-детские сады, школы начальные, неполные средние и средние</t>
  </si>
  <si>
    <t>4210000</t>
  </si>
  <si>
    <t>Субсидии некомерческим организациям (за исключением государственных учреждений)</t>
  </si>
  <si>
    <t>630</t>
  </si>
  <si>
    <t>Обеспечение деятельности подведомственных учреждений (МОУ СОШ 4 детский сад "Улыбка")</t>
  </si>
  <si>
    <t>4219901</t>
  </si>
  <si>
    <t>Обеспечение деятельности подведомственных учреждений (МОУ СОШ 4 "Камертон")</t>
  </si>
  <si>
    <t>4219902</t>
  </si>
  <si>
    <t>Обеспечение деятельности подведомственных учреждений ( Дом учителя)</t>
  </si>
  <si>
    <t>4219903</t>
  </si>
  <si>
    <t>Мероприятия в области образования</t>
  </si>
  <si>
    <t>4360000</t>
  </si>
  <si>
    <t>Субсидии на модернизацию региональных систем общего образования</t>
  </si>
  <si>
    <t>4362100</t>
  </si>
  <si>
    <t>Иные безвозмездные и безвозвратные перечисления</t>
  </si>
  <si>
    <t>Ежемесячное денежное вознаграждение за классное руководство за счет средств бюджета автономного округа</t>
  </si>
  <si>
    <t>5200901</t>
  </si>
  <si>
    <t>5200902</t>
  </si>
  <si>
    <t>Программа" Профилактика правонарушений в ХМАО-Югре" на 2011-2013годы</t>
  </si>
  <si>
    <t>5222500</t>
  </si>
  <si>
    <t>5222502</t>
  </si>
  <si>
    <t>5227400</t>
  </si>
  <si>
    <t>Софинансирование окружной целевой программы "Новая школа Югры на 2011-2013 годы и на период до 2015 года -подрограмма " Инновационное развитие образования"</t>
  </si>
  <si>
    <t>7950117</t>
  </si>
  <si>
    <t>Проведение мероприятий для детей и подростков</t>
  </si>
  <si>
    <t>4310100</t>
  </si>
  <si>
    <t>5220101</t>
  </si>
  <si>
    <t>Ведомственная целевая программа "Совершенствование организации и осуществление мероприятий по работе с детьми, подростками и молодежью на 2011-2013 годы"</t>
  </si>
  <si>
    <t>7950202</t>
  </si>
  <si>
    <t>Учреждения, обеспечивающие предоставление услуг в сфере образования</t>
  </si>
  <si>
    <t>Учебно-методические кабинеты, централизованные бухгалтерии, группы хозяйственного обслуживания, учебные фильмотеки, межшкольные учебно-производственные комбинаты, логопедические пункты</t>
  </si>
  <si>
    <t>Фонд оплаты труда и страховые взносы</t>
  </si>
  <si>
    <t>120</t>
  </si>
  <si>
    <t>ВЦП - "Образование" на 2011-2013 годы</t>
  </si>
  <si>
    <t>7950203</t>
  </si>
  <si>
    <t xml:space="preserve">Субвенции местным бюджетам на компенсацию части родительской платы за содержание ребенка в государственных и муниципальных образовательных учреждениях, реализующих основную общеобразовательную программу дошкольного образования, из бюджета автономного округа </t>
  </si>
  <si>
    <t>Пособия и компенсация гражданам и иные социальные выплаты , кроме публичных нормативных обязательств</t>
  </si>
  <si>
    <t>Управление физической культуры и спорта администрации города  Мегион</t>
  </si>
  <si>
    <t>090</t>
  </si>
  <si>
    <t>Программа "Развитие физической культуры и спорта в Ханты-мансийском автономном округе-Югре" на 2011-2013 годы</t>
  </si>
  <si>
    <t>5223500</t>
  </si>
  <si>
    <t xml:space="preserve">Субсидии бюджетным учреждениям </t>
  </si>
  <si>
    <t>Центры спортивной подготовки (сборные команды)</t>
  </si>
  <si>
    <t>ВЦП- "Физическая культура и спорт в городском округе город Мегион" на 2011-2013 годы</t>
  </si>
  <si>
    <t>7950208</t>
  </si>
  <si>
    <t>Другие вопросы в области физкультуры и спорта</t>
  </si>
  <si>
    <t>Закупка товаров, работ и услуг для муниципальных нужд</t>
  </si>
  <si>
    <t>091</t>
  </si>
  <si>
    <t>Исполнено за 2012 год</t>
  </si>
  <si>
    <t xml:space="preserve">в том числе: </t>
  </si>
  <si>
    <t xml:space="preserve">Расходы, осуществляемые по вопросам местного значения </t>
  </si>
  <si>
    <t>Расходы, осуществляемые за счет субвенций, субсидий и межбюджетных трансфертов других бюджетов</t>
  </si>
  <si>
    <t xml:space="preserve">Исполнено за 2012 год </t>
  </si>
  <si>
    <t>МКУ "Капитальное строительство" -программа "Развитие транспортной системы Ханты-Мансийского автономного округа - Югры" на 2011-2013 годы и на период до 2015 года, подпрограмма "Автомобильные дороги", МКУ "Капитальное строительство"- программа "Развитие транспортной системы городского округа город Мегион на 2012-2014 годы"</t>
  </si>
  <si>
    <t>к решению Думы</t>
  </si>
  <si>
    <t>города Мегиона</t>
  </si>
  <si>
    <t xml:space="preserve"> Наименование показателя</t>
  </si>
  <si>
    <t>Код источника финансирования по КИВФ, КИВнФ</t>
  </si>
  <si>
    <t>Утверждено решением Думы города Мегиона от 12.12.2011 №202 (тыс.руб.)</t>
  </si>
  <si>
    <t>Уточнение №207 от 23.12.2011 (тыс.руб.)</t>
  </si>
  <si>
    <t>Изменения (+;-) (январь) (тыс.руб.)</t>
  </si>
  <si>
    <t>Уточнение №217 от 27.01.2012</t>
  </si>
  <si>
    <t>Изменения (+;-) (февраль) (тыс.руб.)</t>
  </si>
  <si>
    <t>Уточнение №225 от 24.02.2012 (тыс.руб.)</t>
  </si>
  <si>
    <t>Изменения (+;-) (март) (тыс.руб.)</t>
  </si>
  <si>
    <t>Уточнение №237 от 23.03.2012 (тыс.руб.)</t>
  </si>
  <si>
    <t>Изменения (+;-) (апрель) (тыс.руб.)</t>
  </si>
  <si>
    <t>Уточнение №251 от 20.04.2012 (тыс.руб.)</t>
  </si>
  <si>
    <t>Изменения (+;-) (май) (тыс.руб.)</t>
  </si>
  <si>
    <t>Уточнение №264 от 30.05.2012 (тыс.руб)</t>
  </si>
  <si>
    <t>Изменения (+;-) (июнь) (тыс.руб.)</t>
  </si>
  <si>
    <t>Уточнение №271 от 22.06.2012   (тыс.руб.)</t>
  </si>
  <si>
    <t>Изменения (+;-) (июль) (тыс.руб.)</t>
  </si>
  <si>
    <t>Уточненение №276 от 06.07.2012   (тыс.руб.)</t>
  </si>
  <si>
    <t>Изменения (+;-) (сентябрь) (тыс.руб.)</t>
  </si>
  <si>
    <t>Уточненение №280 от 28.09.2012   (тыс.руб.)</t>
  </si>
  <si>
    <t>Изменения (+;-) (октябрь) (тыс.руб.)</t>
  </si>
  <si>
    <t>Уточнение №290 от 25.10.2012 (тыс.руб.)</t>
  </si>
  <si>
    <t>Изменения (+;-) (ноябрь) (тыс.руб.)</t>
  </si>
  <si>
    <t>Уточненение №304 от 30.11.2012   (тыс.руб.)</t>
  </si>
  <si>
    <t>Изменения (+;-) (декабрь) (тыс.руб.)</t>
  </si>
  <si>
    <t>ИСТОЧНИКИ ВНУТРЕННЕГО ФИНАНСИРОВАНИЯ ДЕФИЦИТОВ  БЮДЖЕТОВ</t>
  </si>
  <si>
    <t>000 01 00 00 00 00 0000 000</t>
  </si>
  <si>
    <t>Государственные (муниципальные) ценные бумаги,  номинальная стоимость которых указана в валюте  Российской Федерации</t>
  </si>
  <si>
    <t>050 01 01 00 00 00 0000 000</t>
  </si>
  <si>
    <t>Размещение государственных (муниципальных)  ценных бумаг, номинальная стоимость которых  указана в валюте Российской Федерации</t>
  </si>
  <si>
    <t>050 01 01 00 00 00 0000 700</t>
  </si>
  <si>
    <t>0,1</t>
  </si>
  <si>
    <t>0,0</t>
  </si>
  <si>
    <t>0</t>
  </si>
  <si>
    <t>Размещение муниципальны  ценных бумаг городских округов, номинальная стоимость которых  указана в валюте Российской Федерации</t>
  </si>
  <si>
    <t>050 01 01 00 00 04 0000 710</t>
  </si>
  <si>
    <t>Погашение государственных (муниципальных)  ценных бумаг, номинальная стоимость которых  указана в валюте Российской Федерации</t>
  </si>
  <si>
    <t>050 01 01 00 00 00 0000 800</t>
  </si>
  <si>
    <t>Погашение муниципальны  ценных бумаг городских округов, номинальная стоимость которых  указана в валюте Российской Федерации</t>
  </si>
  <si>
    <t>050 01 01 00 00 04 0000 810</t>
  </si>
  <si>
    <t>Кредиты кредитных организаций в валюте  Российской Федерации</t>
  </si>
  <si>
    <t>050 01 02 00 00 00 0000 000</t>
  </si>
  <si>
    <t>Получение кредитов от кредитных организаций в валюте Российской Федерации</t>
  </si>
  <si>
    <t>050 01 02 00 00 00 0000 700</t>
  </si>
  <si>
    <t>Получение кредитов от кредитных организаций  бюджетами городских округов в  валюте Российской Федерации</t>
  </si>
  <si>
    <t>050 01 02 00 00 04 0000 710</t>
  </si>
  <si>
    <t>Погашение кредитов от кредитных организаций   в  валюте Российской Федерации</t>
  </si>
  <si>
    <t>050 01 02 00 00 00 0000 800</t>
  </si>
  <si>
    <t>Погашение кредитов от кредитных организаций  бюджетами городских округов в  валюте Российской Федерации</t>
  </si>
  <si>
    <t>050 01 02 00 00 04 0000 810</t>
  </si>
  <si>
    <t>Бюджетные кредиты от других бюджетов бюджетной  системы Российской Федерации</t>
  </si>
  <si>
    <t>050 01 03 00 00 00 0000 000</t>
  </si>
  <si>
    <t>Получение бюджетных кредитов от других  бюджетов бюджетной системы Российской  Федерации в валюте Российской Федерации</t>
  </si>
  <si>
    <t>050 01 03 00 00 00 0000 700</t>
  </si>
  <si>
    <t>Получение кредитов от других бюджетов бюджетной системы РФ бюджетами городских округов в валюте РФ</t>
  </si>
  <si>
    <t>050 01 03 00 00 04 0000 710</t>
  </si>
  <si>
    <t>Погашение бюджетных кредитов, полученных от других бюджетов бюджетной системы Российской  Федерации в валюте Российской Федерации</t>
  </si>
  <si>
    <t>050 01 03 00 00 00 0000 800</t>
  </si>
  <si>
    <t>Погашение бюджетами городских округов кредитов от других бюджетов бюджетной системы Российской  Федерации в валюте Российской Федерации</t>
  </si>
  <si>
    <t>050 01 03 00 00 04 0000 810</t>
  </si>
  <si>
    <t>Иные источники внутреннего финансирования  дефицитов бюджетов</t>
  </si>
  <si>
    <t>000 01 06 00 00 00 0000 000</t>
  </si>
  <si>
    <t>Акции и иные формы участия в капитале,  находящиеся в государственной и муниципальной  собственности</t>
  </si>
  <si>
    <t>000 01 06 01 00 00 0000 000</t>
  </si>
  <si>
    <t>Средства от продажи акций и иных форм участия  в капитале, находящихся в государственной и  муниципальной собственности</t>
  </si>
  <si>
    <t>000 01 06 01 00 00 0000 630</t>
  </si>
  <si>
    <t>Средства от продажи акций и иных форм участия  в капитале, находящихся в собственности  бюджетов городских округов Российской Федерации</t>
  </si>
  <si>
    <t>000 01 06 01 00 04 0000 630</t>
  </si>
  <si>
    <t>Исполнение государственных и муниципальных  гарантий в валюте Российской Федерации</t>
  </si>
  <si>
    <t>000 01 06 04 00 00 0000 000</t>
  </si>
  <si>
    <t>Исполнение государственных и муниципальных  гарантий в валюте Российской Федерации в  случае, если исполнение гарантом  государственных и муниципальных гарантий ведет  к возникновению права регрессного требования  гаранта к принципалу либо обусловлено уступкой  гаранту прав требования бенефициара к  принципалу</t>
  </si>
  <si>
    <t>000 01 06 04 00 00 0000 800</t>
  </si>
  <si>
    <t>Исполнение государственных гарантий субъектов  Российской Федерации в валюте Российской  Федерации в случае, если исполнение гарантом  государственных и муниципальных гарантий ведет  к возникновению права регрессного требования  гаранта к принципалу либо обусловлено уступкой  гаранту прав требования бенефициара к  принципалу</t>
  </si>
  <si>
    <t>000 01 06 04 00 02 0000 810</t>
  </si>
  <si>
    <t>Бюджетные кредиты, предоставленные внутри  страны в валюте Российской Федерации</t>
  </si>
  <si>
    <t>000 01 06 05 00 00 0000 000</t>
  </si>
  <si>
    <t>Возврат бюджетных кредитов, предоставленных  внутри страны в валюте Российской Федерации</t>
  </si>
  <si>
    <t>000 01 06 05 00 00 0000 600</t>
  </si>
  <si>
    <t>Возврат бюджетных кредитов, предоставленных юридическим лицам в валюте Российской Федерации</t>
  </si>
  <si>
    <t>000 01 06 05 01 00 0000 640</t>
  </si>
  <si>
    <t>Возврат бюджетных кредитов, предоставленных  юридическим лицам из бюджетов городских округов в валюте Российской  Федерации</t>
  </si>
  <si>
    <t>000 01 06 05 01 04 0000 640</t>
  </si>
  <si>
    <t>Возврат бюджетных кредитов, предоставленных другим бюджетам бюджетной системы Российской Федерации в валюте Российской Федерации</t>
  </si>
  <si>
    <t>000 01 06 05 02 00 0000 640</t>
  </si>
  <si>
    <t>Возврат бюджетных кредитов, предоставленных  другим бюджетам бюджетной системы Российской  Федерации из бюджетов субъектов Российской  Федерации в валюте  Российской Федерации</t>
  </si>
  <si>
    <t>000 01 06 05 02 02 0000 640</t>
  </si>
  <si>
    <t>Предоставление бюджетных кредитов внутри  страны в валюте Российской Федерации</t>
  </si>
  <si>
    <t>000 01 06 05 00 00 0000 500</t>
  </si>
  <si>
    <t>Предоставление бюджетных кредитов  юридическим лицам из бюджетнов городских округов  в валюте Российской Федерации</t>
  </si>
  <si>
    <t>000 01 06 05 01 04 0000 540</t>
  </si>
  <si>
    <t>Предоставление бюджетных кредитов другим  бюджетам бюджетной системы Российской  Федерации из бюджетов субъектов Российской  Федерации в валюте Российской Федерации</t>
  </si>
  <si>
    <t>000 01 06 05 02 02 0000 540</t>
  </si>
  <si>
    <t>Прочие источники внутреннего финансирования  дефицитов бюджетов</t>
  </si>
  <si>
    <t>000 01 06 06 00 00 0000 000</t>
  </si>
  <si>
    <t>Увеличение прочих источников финансирования  дефицитов бюджетов за счет иных финансовых  активов</t>
  </si>
  <si>
    <t>000 01 06 06 00 00 0000 500</t>
  </si>
  <si>
    <t xml:space="preserve">Увеличение иных финансовых активов в собственности городских округов Российской Федерации </t>
  </si>
  <si>
    <t>000 01 06 06 01 04 0000 550</t>
  </si>
  <si>
    <t>Изменение остатков средств на счетах по учету  средств бюджета</t>
  </si>
  <si>
    <t>050 01 05 00 00 00 0000 000</t>
  </si>
  <si>
    <t>Увеличение остатков средств бюджетов</t>
  </si>
  <si>
    <t>050 01 05 00 00 00 0000 500</t>
  </si>
  <si>
    <t>Увеличение остатков финансовых резервов  бюджетов</t>
  </si>
  <si>
    <t>050 01 05 01 00 00 0000 500</t>
  </si>
  <si>
    <t>Увеличение остатков денежных средств  финансовых резервов бюджетов</t>
  </si>
  <si>
    <t>050 01 05 01 01 00 0000 510</t>
  </si>
  <si>
    <t>Увеличение остатков денежных средств  финансового резерва бюджетов городских округов  Российской Федерации</t>
  </si>
  <si>
    <t>050 01 05 01 01 04 0000 510</t>
  </si>
  <si>
    <t>Увеличение прочих остатков средств бюджетов</t>
  </si>
  <si>
    <t>050 01 05 02 00 00 0000 500</t>
  </si>
  <si>
    <t>Увеличение прочих остатков денежных средств  бюджетов</t>
  </si>
  <si>
    <t>050 01 05 02 01 00 0000 510</t>
  </si>
  <si>
    <t>Увеличение прочих остатков денежных средств  бюджетов городских округов</t>
  </si>
  <si>
    <t>050 01 05 02 01 04 0000 510</t>
  </si>
  <si>
    <t>Уменьшение остатков средств бюджетов</t>
  </si>
  <si>
    <t>050 01 05 00 00 00 0000 600</t>
  </si>
  <si>
    <t>Уменьшение остатков финансовых резервов  бюджетов</t>
  </si>
  <si>
    <t>050 01 05 01 00 00 0000 600</t>
  </si>
  <si>
    <t>Уменьшение остатков денежных средств  финансовых резервов</t>
  </si>
  <si>
    <t>050 01 05 01 01 00 0000 610</t>
  </si>
  <si>
    <t>Уменьшение остатков денежных средств  финансовых резервов бюджетов городских округов  Российской Федерации</t>
  </si>
  <si>
    <t>050 01 05 01 01 04 0000 610</t>
  </si>
  <si>
    <t>Уменьшение прочих остатков средств бюджетов</t>
  </si>
  <si>
    <t>050 01 05 02 00 00 0000 600</t>
  </si>
  <si>
    <t>Уменьшение прочих остатков денежных средств  бюджетов</t>
  </si>
  <si>
    <t>050 01 05 02 01 00 0000 610</t>
  </si>
  <si>
    <t>Уменьшение прочих остатков денежных средств  бюджетов городских округов</t>
  </si>
  <si>
    <t>050 01 05 02 01 04 0000 610</t>
  </si>
  <si>
    <t>050 01 05 02 02 00 0000 620</t>
  </si>
  <si>
    <t>Уменьшение прочих остатков средств бюджетов, временно размещенных в ценных бумагах</t>
  </si>
  <si>
    <t>050 01 05 02 02 04 0000 620</t>
  </si>
  <si>
    <t>Источники финансирования дефицита бюджетов - всего</t>
  </si>
  <si>
    <t>000 90 00 00 00 00 0000 000</t>
  </si>
  <si>
    <t>Директор департамента финансов                                                                                                                                Н.А.Мартынюк</t>
  </si>
  <si>
    <t>Исполнитель:</t>
  </si>
  <si>
    <t>Начальник управления бюджетного планирования</t>
  </si>
  <si>
    <t>Лилия Вазимовна Пастух</t>
  </si>
  <si>
    <t>иные</t>
  </si>
  <si>
    <t>субсидии</t>
  </si>
  <si>
    <t>субвенции</t>
  </si>
  <si>
    <t>Уточнено решением Думы города от 26.12.2012 №313 (тыс.руб.)</t>
  </si>
  <si>
    <t>Исполнено (тыс.руб.)</t>
  </si>
  <si>
    <t>Приложение 2</t>
  </si>
  <si>
    <t>Резервные фонды местных администраций</t>
  </si>
  <si>
    <t>0700500</t>
  </si>
  <si>
    <t>Резервные средства</t>
  </si>
  <si>
    <t>Руководство и управление в сфере установленных функций</t>
  </si>
  <si>
    <t>0010000</t>
  </si>
  <si>
    <t>Закупка товаров, работ и услуг для государственных нужд</t>
  </si>
  <si>
    <t>Выполнение функций бюджетными учреждениями</t>
  </si>
  <si>
    <t>Условно утвержденные расходы</t>
  </si>
  <si>
    <t>9990000</t>
  </si>
  <si>
    <t>870</t>
  </si>
  <si>
    <t>Субсидии навозмещение части затрат в связи с предоставлением учителям общеобразовательных учреждений  ипотечного кредита (бюджет автономного округа)</t>
  </si>
  <si>
    <t>4362402</t>
  </si>
  <si>
    <t>Городские целевые программы</t>
  </si>
  <si>
    <t>7950133</t>
  </si>
  <si>
    <t>Субвенции местным бюджетам по предоставлению учащимся муниципальных общеобразовательных учреждений завтраков и обедов</t>
  </si>
  <si>
    <t>121</t>
  </si>
  <si>
    <t>Ремонт жилого помещения отдельным категориям граждан</t>
  </si>
  <si>
    <t>Приложение 3</t>
  </si>
  <si>
    <t>по разделам и подразделам классификации расходов бюджета</t>
  </si>
  <si>
    <t>тыс.руб.</t>
  </si>
  <si>
    <t xml:space="preserve">Расходы бюджета городского округа город Мегион по ведомственной структуре  расходов бюджета за 2012 год </t>
  </si>
  <si>
    <t xml:space="preserve">Расходы бюджета городского округа город Мегион </t>
  </si>
  <si>
    <t xml:space="preserve">                                                                        за 2012 год</t>
  </si>
  <si>
    <t>тыс. руб.</t>
  </si>
  <si>
    <t xml:space="preserve">Начальник  управления бюджетного планирования </t>
  </si>
  <si>
    <t>Л.В.Пастух</t>
  </si>
  <si>
    <t>Источники финансирования дефицита бюджета городского округа город Мегион по кодам классификации источников финансирования дефицитов бюджетов, по кодам групп, подгрупп, статей, видов источников финансирования дефицитов бюджетов классификации операций сектора государственного управления за 2012 год</t>
  </si>
  <si>
    <t>Уточнено Решением Думы города от 26.12.2012 №313</t>
  </si>
  <si>
    <t xml:space="preserve">                                     Приложение  4</t>
  </si>
  <si>
    <t xml:space="preserve">                                     к решению Думы</t>
  </si>
  <si>
    <t xml:space="preserve">                                     города Мегиона</t>
  </si>
  <si>
    <t xml:space="preserve">                                     от "26"_04__2013  №_337__</t>
  </si>
  <si>
    <t>от  "_26_"_04__2013 №_337__</t>
  </si>
  <si>
    <t>от "_26_"_04_2013  №_337__</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</si>
</sst>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0.0"/>
    <numFmt numFmtId="165" formatCode="00"/>
    <numFmt numFmtId="166" formatCode="00\.00"/>
    <numFmt numFmtId="167" formatCode="000"/>
    <numFmt numFmtId="168" formatCode="0000000"/>
    <numFmt numFmtId="169" formatCode="#,##0.0;[Red]\-#,##0.0"/>
  </numFmts>
  <fonts count="40" x14ac:knownFonts="1">
    <font>
      <sz val="11"/>
      <color theme="1"/>
      <name val="Calibri"/>
      <family val="2"/>
      <scheme val="minor"/>
    </font>
    <font>
      <b/>
      <sz val="20"/>
      <name val="Times New Roman"/>
      <family val="1"/>
      <charset val="204"/>
    </font>
    <font>
      <sz val="10"/>
      <color indexed="8"/>
      <name val="Times New Roman"/>
      <family val="1"/>
      <charset val="204"/>
    </font>
    <font>
      <sz val="10"/>
      <name val="Times New Roman"/>
      <family val="1"/>
      <charset val="204"/>
    </font>
    <font>
      <sz val="10"/>
      <color theme="1"/>
      <name val="Times New Roman"/>
      <family val="1"/>
      <charset val="204"/>
    </font>
    <font>
      <b/>
      <sz val="12"/>
      <color indexed="8"/>
      <name val="Times New Roman"/>
      <family val="1"/>
      <charset val="204"/>
    </font>
    <font>
      <b/>
      <sz val="14"/>
      <color indexed="8"/>
      <name val="Times New Roman"/>
      <family val="1"/>
      <charset val="204"/>
    </font>
    <font>
      <sz val="12"/>
      <color indexed="8"/>
      <name val="Times New Roman"/>
      <family val="1"/>
      <charset val="204"/>
    </font>
    <font>
      <sz val="14"/>
      <color indexed="8"/>
      <name val="Times New Roman"/>
      <family val="1"/>
      <charset val="204"/>
    </font>
    <font>
      <b/>
      <sz val="14"/>
      <name val="Times New Roman"/>
      <family val="1"/>
      <charset val="204"/>
    </font>
    <font>
      <sz val="14"/>
      <name val="Times New Roman"/>
      <family val="1"/>
      <charset val="204"/>
    </font>
    <font>
      <sz val="12"/>
      <color indexed="8"/>
      <name val="Calibri"/>
      <family val="2"/>
      <charset val="204"/>
    </font>
    <font>
      <b/>
      <sz val="12"/>
      <color indexed="8"/>
      <name val="Calibri"/>
      <family val="2"/>
      <charset val="204"/>
    </font>
    <font>
      <sz val="14"/>
      <color rgb="FFFF0000"/>
      <name val="Times New Roman"/>
      <family val="1"/>
      <charset val="204"/>
    </font>
    <font>
      <b/>
      <sz val="12"/>
      <name val="Times New Roman"/>
      <family val="1"/>
      <charset val="204"/>
    </font>
    <font>
      <sz val="12"/>
      <name val="Times New Roman"/>
      <family val="1"/>
      <charset val="204"/>
    </font>
    <font>
      <sz val="10"/>
      <color theme="0"/>
      <name val="Times New Roman"/>
      <family val="1"/>
      <charset val="204"/>
    </font>
    <font>
      <sz val="10"/>
      <color indexed="10"/>
      <name val="Times New Roman"/>
      <family val="1"/>
      <charset val="204"/>
    </font>
    <font>
      <b/>
      <sz val="10"/>
      <color indexed="8"/>
      <name val="Times New Roman"/>
      <family val="1"/>
      <charset val="204"/>
    </font>
    <font>
      <sz val="10"/>
      <color rgb="FFFF0000"/>
      <name val="Times New Roman"/>
      <family val="1"/>
      <charset val="204"/>
    </font>
    <font>
      <b/>
      <sz val="10"/>
      <color rgb="FFFF0000"/>
      <name val="Times New Roman"/>
      <family val="1"/>
      <charset val="204"/>
    </font>
    <font>
      <b/>
      <sz val="12"/>
      <color rgb="FFFF0000"/>
      <name val="Times New Roman"/>
      <family val="1"/>
      <charset val="204"/>
    </font>
    <font>
      <b/>
      <sz val="12"/>
      <color theme="0"/>
      <name val="Times New Roman"/>
      <family val="1"/>
      <charset val="204"/>
    </font>
    <font>
      <sz val="18"/>
      <name val="Times New Roman"/>
      <family val="1"/>
      <charset val="204"/>
    </font>
    <font>
      <sz val="18"/>
      <color indexed="8"/>
      <name val="Times New Roman"/>
      <family val="1"/>
      <charset val="204"/>
    </font>
    <font>
      <sz val="12"/>
      <color theme="0"/>
      <name val="Times New Roman"/>
      <family val="1"/>
      <charset val="204"/>
    </font>
    <font>
      <b/>
      <sz val="8"/>
      <color indexed="81"/>
      <name val="Tahoma"/>
      <family val="2"/>
      <charset val="204"/>
    </font>
    <font>
      <sz val="10"/>
      <name val="Arial"/>
      <family val="2"/>
      <charset val="204"/>
    </font>
    <font>
      <sz val="12"/>
      <name val="Arial"/>
      <family val="2"/>
      <charset val="204"/>
    </font>
    <font>
      <b/>
      <sz val="10"/>
      <name val="Times New Roman"/>
      <family val="1"/>
      <charset val="204"/>
    </font>
    <font>
      <sz val="8"/>
      <name val="Times New Roman"/>
      <family val="1"/>
      <charset val="204"/>
    </font>
    <font>
      <b/>
      <sz val="8"/>
      <name val="Times New Roman"/>
      <family val="1"/>
      <charset val="204"/>
    </font>
    <font>
      <sz val="8"/>
      <name val="Arial"/>
      <family val="2"/>
      <charset val="204"/>
    </font>
    <font>
      <sz val="12"/>
      <color indexed="10"/>
      <name val="Times New Roman"/>
      <family val="1"/>
      <charset val="204"/>
    </font>
    <font>
      <sz val="10"/>
      <name val="Arial Cyr"/>
      <charset val="204"/>
    </font>
    <font>
      <sz val="12"/>
      <color theme="1"/>
      <name val="Times New Roman"/>
      <family val="1"/>
      <charset val="204"/>
    </font>
    <font>
      <sz val="11"/>
      <color theme="1"/>
      <name val="Times New Roman"/>
      <family val="1"/>
      <charset val="204"/>
    </font>
    <font>
      <b/>
      <sz val="11"/>
      <name val="Times New Roman"/>
      <family val="1"/>
      <charset val="204"/>
    </font>
    <font>
      <sz val="11"/>
      <name val="Times New Roman"/>
      <family val="1"/>
      <charset val="204"/>
    </font>
    <font>
      <sz val="12"/>
      <color rgb="FFFF0000"/>
      <name val="Times New Roman"/>
      <family val="1"/>
      <charset val="204"/>
    </font>
  </fonts>
  <fills count="8">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CCFFCC"/>
        <bgColor indexed="64"/>
      </patternFill>
    </fill>
    <fill>
      <patternFill patternType="solid">
        <fgColor theme="2"/>
        <bgColor indexed="64"/>
      </patternFill>
    </fill>
    <fill>
      <patternFill patternType="solid">
        <fgColor theme="0" tint="-0.14999847407452621"/>
        <bgColor indexed="64"/>
      </patternFill>
    </fill>
    <fill>
      <patternFill patternType="solid">
        <fgColor rgb="FFEAEAEA"/>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thin">
        <color indexed="64"/>
      </top>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right/>
      <top/>
      <bottom style="thin">
        <color indexed="64"/>
      </bottom>
      <diagonal/>
    </border>
  </borders>
  <cellStyleXfs count="3">
    <xf numFmtId="0" fontId="0" fillId="0" borderId="0"/>
    <xf numFmtId="0" fontId="27" fillId="0" borderId="0"/>
    <xf numFmtId="0" fontId="34" fillId="0" borderId="0"/>
  </cellStyleXfs>
  <cellXfs count="415">
    <xf numFmtId="0" fontId="0" fillId="0" borderId="0" xfId="0"/>
    <xf numFmtId="0" fontId="2" fillId="0" borderId="0" xfId="0" applyFont="1"/>
    <xf numFmtId="0" fontId="3" fillId="3" borderId="0" xfId="0" applyFont="1" applyFill="1" applyAlignment="1">
      <alignment wrapText="1"/>
    </xf>
    <xf numFmtId="49" fontId="3" fillId="3" borderId="0" xfId="0" applyNumberFormat="1" applyFont="1" applyFill="1"/>
    <xf numFmtId="0" fontId="2" fillId="3" borderId="0" xfId="0" applyFont="1" applyFill="1"/>
    <xf numFmtId="164" fontId="2" fillId="0" borderId="0" xfId="0" applyNumberFormat="1" applyFont="1"/>
    <xf numFmtId="0" fontId="2" fillId="0" borderId="0" xfId="0" applyFont="1" applyAlignment="1">
      <alignment vertical="center"/>
    </xf>
    <xf numFmtId="0" fontId="2" fillId="3" borderId="1" xfId="0" applyFont="1" applyFill="1" applyBorder="1" applyAlignment="1">
      <alignment horizontal="center" vertical="center"/>
    </xf>
    <xf numFmtId="0" fontId="2" fillId="3" borderId="1" xfId="0" applyFont="1" applyFill="1" applyBorder="1" applyAlignment="1">
      <alignment horizontal="center" vertical="center" wrapText="1"/>
    </xf>
    <xf numFmtId="164" fontId="2" fillId="0" borderId="0" xfId="0" applyNumberFormat="1" applyFont="1" applyBorder="1" applyAlignment="1">
      <alignment horizontal="center" vertical="center" wrapText="1"/>
    </xf>
    <xf numFmtId="0" fontId="4" fillId="0" borderId="1" xfId="0" applyFont="1" applyBorder="1" applyAlignment="1">
      <alignment horizontal="center" vertical="center" wrapText="1"/>
    </xf>
    <xf numFmtId="164" fontId="2" fillId="0" borderId="1" xfId="0" applyNumberFormat="1" applyFont="1" applyBorder="1" applyAlignment="1">
      <alignment horizontal="center" vertical="center" wrapText="1"/>
    </xf>
    <xf numFmtId="0" fontId="4" fillId="0" borderId="0" xfId="0" applyFont="1" applyAlignment="1">
      <alignment horizontal="center" vertical="center" wrapText="1"/>
    </xf>
    <xf numFmtId="0" fontId="2" fillId="0" borderId="0" xfId="0" applyFont="1" applyAlignment="1">
      <alignment horizontal="center" vertical="center" wrapText="1"/>
    </xf>
    <xf numFmtId="0" fontId="2" fillId="3" borderId="1" xfId="0" applyFont="1" applyFill="1" applyBorder="1" applyAlignment="1">
      <alignment horizontal="center"/>
    </xf>
    <xf numFmtId="0" fontId="2" fillId="0" borderId="0" xfId="0" applyFont="1" applyAlignment="1">
      <alignment horizontal="center"/>
    </xf>
    <xf numFmtId="49" fontId="5" fillId="4" borderId="1" xfId="0" applyNumberFormat="1" applyFont="1" applyFill="1" applyBorder="1" applyAlignment="1">
      <alignment horizontal="center" wrapText="1"/>
    </xf>
    <xf numFmtId="164" fontId="6" fillId="4" borderId="1" xfId="0" applyNumberFormat="1" applyFont="1" applyFill="1" applyBorder="1" applyAlignment="1">
      <alignment horizontal="right"/>
    </xf>
    <xf numFmtId="164" fontId="6" fillId="4" borderId="1" xfId="0" applyNumberFormat="1" applyFont="1" applyFill="1" applyBorder="1" applyAlignment="1">
      <alignment horizontal="right" wrapText="1"/>
    </xf>
    <xf numFmtId="0" fontId="7" fillId="2" borderId="0" xfId="0" applyFont="1" applyFill="1"/>
    <xf numFmtId="49" fontId="5" fillId="5" borderId="1" xfId="0" applyNumberFormat="1" applyFont="1" applyFill="1" applyBorder="1" applyAlignment="1">
      <alignment horizontal="center" wrapText="1"/>
    </xf>
    <xf numFmtId="164" fontId="6" fillId="5" borderId="1" xfId="0" applyNumberFormat="1" applyFont="1" applyFill="1" applyBorder="1" applyAlignment="1">
      <alignment horizontal="right"/>
    </xf>
    <xf numFmtId="164" fontId="6" fillId="5" borderId="1" xfId="0" applyNumberFormat="1" applyFont="1" applyFill="1" applyBorder="1" applyAlignment="1">
      <alignment horizontal="right" wrapText="1"/>
    </xf>
    <xf numFmtId="0" fontId="7" fillId="0" borderId="0" xfId="0" applyFont="1"/>
    <xf numFmtId="49" fontId="7" fillId="3" borderId="1" xfId="0" applyNumberFormat="1" applyFont="1" applyFill="1" applyBorder="1" applyAlignment="1">
      <alignment horizontal="center" wrapText="1"/>
    </xf>
    <xf numFmtId="164" fontId="8" fillId="3" borderId="1" xfId="0" applyNumberFormat="1" applyFont="1" applyFill="1" applyBorder="1" applyAlignment="1">
      <alignment horizontal="right"/>
    </xf>
    <xf numFmtId="164" fontId="8" fillId="0" borderId="1" xfId="0" applyNumberFormat="1" applyFont="1" applyBorder="1"/>
    <xf numFmtId="164" fontId="6" fillId="3" borderId="1" xfId="0" applyNumberFormat="1" applyFont="1" applyFill="1" applyBorder="1" applyAlignment="1">
      <alignment horizontal="right" wrapText="1"/>
    </xf>
    <xf numFmtId="164" fontId="8" fillId="3" borderId="1" xfId="0" applyNumberFormat="1" applyFont="1" applyFill="1" applyBorder="1" applyAlignment="1">
      <alignment horizontal="right" wrapText="1"/>
    </xf>
    <xf numFmtId="0" fontId="5" fillId="0" borderId="0" xfId="0" applyFont="1"/>
    <xf numFmtId="164" fontId="8" fillId="0" borderId="1" xfId="0" applyNumberFormat="1" applyFont="1" applyFill="1" applyBorder="1"/>
    <xf numFmtId="49" fontId="5" fillId="3" borderId="1" xfId="0" applyNumberFormat="1" applyFont="1" applyFill="1" applyBorder="1" applyAlignment="1">
      <alignment horizontal="center" wrapText="1"/>
    </xf>
    <xf numFmtId="164" fontId="6" fillId="0" borderId="1" xfId="0" applyNumberFormat="1" applyFont="1" applyBorder="1"/>
    <xf numFmtId="164" fontId="9" fillId="4" borderId="1" xfId="0" applyNumberFormat="1" applyFont="1" applyFill="1" applyBorder="1" applyAlignment="1">
      <alignment horizontal="right"/>
    </xf>
    <xf numFmtId="164" fontId="10" fillId="3" borderId="1" xfId="0" applyNumberFormat="1" applyFont="1" applyFill="1" applyBorder="1" applyAlignment="1">
      <alignment horizontal="right"/>
    </xf>
    <xf numFmtId="164" fontId="8" fillId="2" borderId="1" xfId="0" applyNumberFormat="1" applyFont="1" applyFill="1" applyBorder="1"/>
    <xf numFmtId="164" fontId="8" fillId="5" borderId="1" xfId="0" applyNumberFormat="1" applyFont="1" applyFill="1" applyBorder="1" applyAlignment="1">
      <alignment horizontal="right"/>
    </xf>
    <xf numFmtId="164" fontId="6" fillId="3" borderId="1" xfId="0" applyNumberFormat="1" applyFont="1" applyFill="1" applyBorder="1" applyAlignment="1">
      <alignment horizontal="center"/>
    </xf>
    <xf numFmtId="0" fontId="5" fillId="0" borderId="0" xfId="0" applyFont="1" applyAlignment="1">
      <alignment horizontal="center"/>
    </xf>
    <xf numFmtId="164" fontId="6" fillId="3" borderId="1" xfId="0" applyNumberFormat="1" applyFont="1" applyFill="1" applyBorder="1" applyAlignment="1">
      <alignment horizontal="center" wrapText="1"/>
    </xf>
    <xf numFmtId="164" fontId="8" fillId="3" borderId="1" xfId="0" applyNumberFormat="1" applyFont="1" applyFill="1" applyBorder="1" applyAlignment="1">
      <alignment horizontal="center"/>
    </xf>
    <xf numFmtId="164" fontId="6" fillId="0" borderId="1" xfId="0" applyNumberFormat="1" applyFont="1" applyBorder="1" applyAlignment="1">
      <alignment horizontal="center"/>
    </xf>
    <xf numFmtId="49" fontId="7" fillId="3" borderId="1" xfId="0" applyNumberFormat="1" applyFont="1" applyFill="1" applyBorder="1" applyAlignment="1">
      <alignment horizontal="center"/>
    </xf>
    <xf numFmtId="49" fontId="5" fillId="5" borderId="1" xfId="0" applyNumberFormat="1" applyFont="1" applyFill="1" applyBorder="1" applyAlignment="1">
      <alignment horizontal="center"/>
    </xf>
    <xf numFmtId="164" fontId="8" fillId="0" borderId="1" xfId="0" applyNumberFormat="1" applyFont="1" applyFill="1" applyBorder="1" applyAlignment="1">
      <alignment horizontal="right"/>
    </xf>
    <xf numFmtId="49" fontId="5" fillId="3" borderId="1" xfId="0" applyNumberFormat="1" applyFont="1" applyFill="1" applyBorder="1" applyAlignment="1">
      <alignment horizontal="center"/>
    </xf>
    <xf numFmtId="164" fontId="8" fillId="0" borderId="1" xfId="0" applyNumberFormat="1" applyFont="1" applyBorder="1" applyAlignment="1">
      <alignment horizontal="center"/>
    </xf>
    <xf numFmtId="164" fontId="6" fillId="3" borderId="1" xfId="0" applyNumberFormat="1" applyFont="1" applyFill="1" applyBorder="1" applyAlignment="1">
      <alignment horizontal="right"/>
    </xf>
    <xf numFmtId="164" fontId="7" fillId="0" borderId="0" xfId="0" applyNumberFormat="1" applyFont="1"/>
    <xf numFmtId="49" fontId="5" fillId="4" borderId="1" xfId="0" applyNumberFormat="1" applyFont="1" applyFill="1" applyBorder="1" applyAlignment="1">
      <alignment horizontal="center"/>
    </xf>
    <xf numFmtId="164" fontId="6" fillId="0" borderId="1" xfId="0" applyNumberFormat="1" applyFont="1" applyFill="1" applyBorder="1" applyAlignment="1">
      <alignment horizontal="center"/>
    </xf>
    <xf numFmtId="164" fontId="9" fillId="5" borderId="1" xfId="0" applyNumberFormat="1" applyFont="1" applyFill="1" applyBorder="1" applyAlignment="1">
      <alignment horizontal="right"/>
    </xf>
    <xf numFmtId="164" fontId="9" fillId="3" borderId="1" xfId="0" applyNumberFormat="1" applyFont="1" applyFill="1" applyBorder="1" applyAlignment="1">
      <alignment horizontal="center"/>
    </xf>
    <xf numFmtId="164" fontId="13" fillId="0" borderId="1" xfId="0" applyNumberFormat="1" applyFont="1" applyBorder="1"/>
    <xf numFmtId="0" fontId="15" fillId="2" borderId="0" xfId="0" applyFont="1" applyFill="1"/>
    <xf numFmtId="4" fontId="2" fillId="3" borderId="0" xfId="0" applyNumberFormat="1" applyFont="1" applyFill="1"/>
    <xf numFmtId="0" fontId="16" fillId="0" borderId="0" xfId="0" applyFont="1" applyFill="1"/>
    <xf numFmtId="164" fontId="2" fillId="3" borderId="0" xfId="0" applyNumberFormat="1" applyFont="1" applyFill="1"/>
    <xf numFmtId="0" fontId="17" fillId="3" borderId="0" xfId="0" applyFont="1" applyFill="1"/>
    <xf numFmtId="164" fontId="17" fillId="3" borderId="0" xfId="0" applyNumberFormat="1" applyFont="1" applyFill="1"/>
    <xf numFmtId="0" fontId="3" fillId="3" borderId="0" xfId="0" applyFont="1" applyFill="1"/>
    <xf numFmtId="164" fontId="18" fillId="0" borderId="0" xfId="0" applyNumberFormat="1" applyFont="1"/>
    <xf numFmtId="164" fontId="16" fillId="0" borderId="0" xfId="0" applyNumberFormat="1" applyFont="1" applyFill="1"/>
    <xf numFmtId="164" fontId="19" fillId="3" borderId="0" xfId="0" applyNumberFormat="1" applyFont="1" applyFill="1"/>
    <xf numFmtId="164" fontId="19" fillId="0" borderId="0" xfId="0" applyNumberFormat="1" applyFont="1"/>
    <xf numFmtId="164" fontId="16" fillId="0" borderId="0" xfId="0" applyNumberFormat="1" applyFont="1"/>
    <xf numFmtId="164" fontId="20" fillId="0" borderId="0" xfId="0" applyNumberFormat="1" applyFont="1"/>
    <xf numFmtId="164" fontId="19" fillId="0" borderId="0" xfId="0" applyNumberFormat="1" applyFont="1" applyFill="1"/>
    <xf numFmtId="0" fontId="19" fillId="3" borderId="0" xfId="0" applyFont="1" applyFill="1"/>
    <xf numFmtId="164" fontId="21" fillId="0" borderId="0" xfId="0" applyNumberFormat="1" applyFont="1"/>
    <xf numFmtId="164" fontId="22" fillId="0" borderId="0" xfId="0" applyNumberFormat="1" applyFont="1"/>
    <xf numFmtId="0" fontId="23" fillId="3" borderId="0" xfId="0" applyFont="1" applyFill="1" applyAlignment="1">
      <alignment wrapText="1"/>
    </xf>
    <xf numFmtId="49" fontId="23" fillId="3" borderId="0" xfId="0" applyNumberFormat="1" applyFont="1" applyFill="1"/>
    <xf numFmtId="0" fontId="24" fillId="3" borderId="0" xfId="0" applyFont="1" applyFill="1"/>
    <xf numFmtId="164" fontId="7" fillId="3" borderId="0" xfId="0" applyNumberFormat="1" applyFont="1" applyFill="1"/>
    <xf numFmtId="0" fontId="7" fillId="3" borderId="0" xfId="0" applyFont="1" applyFill="1"/>
    <xf numFmtId="164" fontId="25" fillId="0" borderId="0" xfId="0" applyNumberFormat="1" applyFont="1"/>
    <xf numFmtId="0" fontId="2" fillId="3" borderId="2" xfId="0" applyFont="1" applyFill="1" applyBorder="1" applyAlignment="1">
      <alignment horizontal="center"/>
    </xf>
    <xf numFmtId="164" fontId="6" fillId="4" borderId="2" xfId="0" applyNumberFormat="1" applyFont="1" applyFill="1" applyBorder="1" applyAlignment="1">
      <alignment horizontal="right" wrapText="1"/>
    </xf>
    <xf numFmtId="164" fontId="6" fillId="5" borderId="2" xfId="0" applyNumberFormat="1" applyFont="1" applyFill="1" applyBorder="1" applyAlignment="1">
      <alignment horizontal="right" wrapText="1"/>
    </xf>
    <xf numFmtId="164" fontId="8" fillId="3" borderId="2" xfId="0" applyNumberFormat="1" applyFont="1" applyFill="1" applyBorder="1" applyAlignment="1">
      <alignment horizontal="right" wrapText="1"/>
    </xf>
    <xf numFmtId="164" fontId="9" fillId="4" borderId="2" xfId="0" applyNumberFormat="1" applyFont="1" applyFill="1" applyBorder="1" applyAlignment="1">
      <alignment horizontal="right"/>
    </xf>
    <xf numFmtId="164" fontId="6" fillId="5" borderId="2" xfId="0" applyNumberFormat="1" applyFont="1" applyFill="1" applyBorder="1" applyAlignment="1">
      <alignment horizontal="right"/>
    </xf>
    <xf numFmtId="164" fontId="6" fillId="3" borderId="2" xfId="0" applyNumberFormat="1" applyFont="1" applyFill="1" applyBorder="1" applyAlignment="1">
      <alignment horizontal="center"/>
    </xf>
    <xf numFmtId="164" fontId="6" fillId="3" borderId="2" xfId="0" applyNumberFormat="1" applyFont="1" applyFill="1" applyBorder="1" applyAlignment="1">
      <alignment horizontal="center" wrapText="1"/>
    </xf>
    <xf numFmtId="164" fontId="6" fillId="4" borderId="2" xfId="0" applyNumberFormat="1" applyFont="1" applyFill="1" applyBorder="1" applyAlignment="1">
      <alignment horizontal="right"/>
    </xf>
    <xf numFmtId="164" fontId="6" fillId="0" borderId="2" xfId="0" applyNumberFormat="1" applyFont="1" applyBorder="1" applyAlignment="1">
      <alignment horizontal="center"/>
    </xf>
    <xf numFmtId="164" fontId="6" fillId="3" borderId="2" xfId="0" applyNumberFormat="1" applyFont="1" applyFill="1" applyBorder="1" applyAlignment="1">
      <alignment horizontal="right"/>
    </xf>
    <xf numFmtId="164" fontId="6" fillId="3" borderId="2" xfId="0" applyNumberFormat="1" applyFont="1" applyFill="1" applyBorder="1" applyAlignment="1">
      <alignment horizontal="right" wrapText="1"/>
    </xf>
    <xf numFmtId="164" fontId="9" fillId="5" borderId="2" xfId="0" applyNumberFormat="1" applyFont="1" applyFill="1" applyBorder="1" applyAlignment="1">
      <alignment horizontal="right"/>
    </xf>
    <xf numFmtId="164" fontId="9" fillId="3" borderId="2" xfId="0" applyNumberFormat="1" applyFont="1" applyFill="1" applyBorder="1" applyAlignment="1">
      <alignment horizontal="center"/>
    </xf>
    <xf numFmtId="0" fontId="2" fillId="3" borderId="5" xfId="0" applyFont="1" applyFill="1" applyBorder="1" applyAlignment="1">
      <alignment horizontal="center"/>
    </xf>
    <xf numFmtId="0" fontId="2" fillId="3" borderId="6" xfId="0" applyFont="1" applyFill="1" applyBorder="1" applyAlignment="1">
      <alignment horizontal="center"/>
    </xf>
    <xf numFmtId="164" fontId="6" fillId="4" borderId="5" xfId="0" applyNumberFormat="1" applyFont="1" applyFill="1" applyBorder="1" applyAlignment="1">
      <alignment horizontal="right" wrapText="1"/>
    </xf>
    <xf numFmtId="164" fontId="6" fillId="4" borderId="6" xfId="0" applyNumberFormat="1" applyFont="1" applyFill="1" applyBorder="1" applyAlignment="1">
      <alignment horizontal="right" wrapText="1"/>
    </xf>
    <xf numFmtId="164" fontId="6" fillId="5" borderId="5" xfId="0" applyNumberFormat="1" applyFont="1" applyFill="1" applyBorder="1" applyAlignment="1">
      <alignment horizontal="right" wrapText="1"/>
    </xf>
    <xf numFmtId="164" fontId="6" fillId="5" borderId="6" xfId="0" applyNumberFormat="1" applyFont="1" applyFill="1" applyBorder="1" applyAlignment="1">
      <alignment horizontal="right" wrapText="1"/>
    </xf>
    <xf numFmtId="164" fontId="8" fillId="3" borderId="5" xfId="0" applyNumberFormat="1" applyFont="1" applyFill="1" applyBorder="1" applyAlignment="1">
      <alignment horizontal="right"/>
    </xf>
    <xf numFmtId="164" fontId="8" fillId="3" borderId="6" xfId="0" applyNumberFormat="1" applyFont="1" applyFill="1" applyBorder="1" applyAlignment="1">
      <alignment horizontal="right" wrapText="1"/>
    </xf>
    <xf numFmtId="164" fontId="9" fillId="4" borderId="5" xfId="0" applyNumberFormat="1" applyFont="1" applyFill="1" applyBorder="1" applyAlignment="1">
      <alignment horizontal="right"/>
    </xf>
    <xf numFmtId="164" fontId="9" fillId="4" borderId="6" xfId="0" applyNumberFormat="1" applyFont="1" applyFill="1" applyBorder="1" applyAlignment="1">
      <alignment horizontal="right"/>
    </xf>
    <xf numFmtId="164" fontId="6" fillId="5" borderId="5" xfId="0" applyNumberFormat="1" applyFont="1" applyFill="1" applyBorder="1" applyAlignment="1">
      <alignment horizontal="right"/>
    </xf>
    <xf numFmtId="164" fontId="6" fillId="5" borderId="6" xfId="0" applyNumberFormat="1" applyFont="1" applyFill="1" applyBorder="1" applyAlignment="1">
      <alignment horizontal="right"/>
    </xf>
    <xf numFmtId="164" fontId="6" fillId="3" borderId="5" xfId="0" applyNumberFormat="1" applyFont="1" applyFill="1" applyBorder="1" applyAlignment="1">
      <alignment horizontal="center"/>
    </xf>
    <xf numFmtId="164" fontId="6" fillId="3" borderId="6" xfId="0" applyNumberFormat="1" applyFont="1" applyFill="1" applyBorder="1" applyAlignment="1">
      <alignment horizontal="center"/>
    </xf>
    <xf numFmtId="164" fontId="6" fillId="3" borderId="5" xfId="0" applyNumberFormat="1" applyFont="1" applyFill="1" applyBorder="1" applyAlignment="1">
      <alignment horizontal="center" wrapText="1"/>
    </xf>
    <xf numFmtId="164" fontId="6" fillId="3" borderId="6" xfId="0" applyNumberFormat="1" applyFont="1" applyFill="1" applyBorder="1" applyAlignment="1">
      <alignment horizontal="center" wrapText="1"/>
    </xf>
    <xf numFmtId="164" fontId="8" fillId="3" borderId="6" xfId="0" applyNumberFormat="1" applyFont="1" applyFill="1" applyBorder="1" applyAlignment="1">
      <alignment horizontal="center" wrapText="1"/>
    </xf>
    <xf numFmtId="164" fontId="6" fillId="4" borderId="5" xfId="0" applyNumberFormat="1" applyFont="1" applyFill="1" applyBorder="1" applyAlignment="1">
      <alignment horizontal="right"/>
    </xf>
    <xf numFmtId="164" fontId="6" fillId="4" borderId="6" xfId="0" applyNumberFormat="1" applyFont="1" applyFill="1" applyBorder="1" applyAlignment="1">
      <alignment horizontal="right"/>
    </xf>
    <xf numFmtId="164" fontId="6" fillId="0" borderId="5" xfId="0" applyNumberFormat="1" applyFont="1" applyBorder="1" applyAlignment="1">
      <alignment horizontal="center"/>
    </xf>
    <xf numFmtId="164" fontId="6" fillId="0" borderId="6" xfId="0" applyNumberFormat="1" applyFont="1" applyBorder="1" applyAlignment="1">
      <alignment horizontal="center"/>
    </xf>
    <xf numFmtId="164" fontId="6" fillId="3" borderId="5" xfId="0" applyNumberFormat="1" applyFont="1" applyFill="1" applyBorder="1" applyAlignment="1">
      <alignment horizontal="right"/>
    </xf>
    <xf numFmtId="164" fontId="6" fillId="3" borderId="6" xfId="0" applyNumberFormat="1" applyFont="1" applyFill="1" applyBorder="1" applyAlignment="1">
      <alignment horizontal="right"/>
    </xf>
    <xf numFmtId="164" fontId="6" fillId="3" borderId="6" xfId="0" applyNumberFormat="1" applyFont="1" applyFill="1" applyBorder="1" applyAlignment="1">
      <alignment horizontal="right" wrapText="1"/>
    </xf>
    <xf numFmtId="164" fontId="9" fillId="5" borderId="5" xfId="0" applyNumberFormat="1" applyFont="1" applyFill="1" applyBorder="1" applyAlignment="1">
      <alignment horizontal="right"/>
    </xf>
    <xf numFmtId="164" fontId="9" fillId="5" borderId="6" xfId="0" applyNumberFormat="1" applyFont="1" applyFill="1" applyBorder="1" applyAlignment="1">
      <alignment horizontal="right"/>
    </xf>
    <xf numFmtId="164" fontId="9" fillId="3" borderId="5" xfId="0" applyNumberFormat="1" applyFont="1" applyFill="1" applyBorder="1" applyAlignment="1">
      <alignment horizontal="center"/>
    </xf>
    <xf numFmtId="164" fontId="9" fillId="3" borderId="6" xfId="0" applyNumberFormat="1" applyFont="1" applyFill="1" applyBorder="1" applyAlignment="1">
      <alignment horizontal="center"/>
    </xf>
    <xf numFmtId="0" fontId="15" fillId="0" borderId="0" xfId="1" applyFont="1" applyAlignment="1" applyProtection="1">
      <alignment vertical="center"/>
      <protection hidden="1"/>
    </xf>
    <xf numFmtId="0" fontId="15" fillId="0" borderId="0" xfId="1" applyFont="1" applyProtection="1">
      <protection hidden="1"/>
    </xf>
    <xf numFmtId="0" fontId="15" fillId="0" borderId="0" xfId="1" applyFont="1" applyBorder="1" applyProtection="1">
      <protection hidden="1"/>
    </xf>
    <xf numFmtId="0" fontId="28" fillId="0" borderId="0" xfId="1" applyFont="1"/>
    <xf numFmtId="0" fontId="27" fillId="0" borderId="0" xfId="1" applyFont="1" applyProtection="1">
      <protection hidden="1"/>
    </xf>
    <xf numFmtId="0" fontId="27" fillId="0" borderId="0" xfId="1"/>
    <xf numFmtId="0" fontId="14" fillId="0" borderId="0" xfId="1" applyNumberFormat="1" applyFont="1" applyFill="1" applyAlignment="1" applyProtection="1">
      <alignment horizontal="center" vertical="center" wrapText="1"/>
      <protection hidden="1"/>
    </xf>
    <xf numFmtId="0" fontId="30" fillId="0" borderId="1" xfId="1" applyNumberFormat="1" applyFont="1" applyFill="1" applyBorder="1" applyAlignment="1" applyProtection="1">
      <alignment horizontal="center" vertical="center" wrapText="1"/>
      <protection hidden="1"/>
    </xf>
    <xf numFmtId="0" fontId="32" fillId="0" borderId="0" xfId="1" applyFont="1"/>
    <xf numFmtId="165" fontId="14" fillId="0" borderId="1" xfId="1" applyNumberFormat="1" applyFont="1" applyFill="1" applyBorder="1" applyAlignment="1" applyProtection="1">
      <alignment horizontal="center"/>
      <protection hidden="1"/>
    </xf>
    <xf numFmtId="0" fontId="15" fillId="0" borderId="1" xfId="1" applyNumberFormat="1" applyFont="1" applyFill="1" applyBorder="1" applyAlignment="1" applyProtection="1">
      <alignment vertical="center" wrapText="1"/>
      <protection hidden="1"/>
    </xf>
    <xf numFmtId="165" fontId="15" fillId="0" borderId="1" xfId="1" applyNumberFormat="1" applyFont="1" applyFill="1" applyBorder="1" applyAlignment="1" applyProtection="1">
      <alignment horizontal="center"/>
      <protection hidden="1"/>
    </xf>
    <xf numFmtId="0" fontId="7" fillId="3" borderId="1" xfId="0" applyFont="1" applyFill="1" applyBorder="1" applyAlignment="1">
      <alignment wrapText="1"/>
    </xf>
    <xf numFmtId="0" fontId="7" fillId="2" borderId="1" xfId="0" applyFont="1" applyFill="1" applyBorder="1" applyAlignment="1">
      <alignment wrapText="1"/>
    </xf>
    <xf numFmtId="0" fontId="15" fillId="0" borderId="0" xfId="1" applyFont="1"/>
    <xf numFmtId="0" fontId="15" fillId="0" borderId="0" xfId="1" applyFont="1" applyAlignment="1">
      <alignment horizontal="left"/>
    </xf>
    <xf numFmtId="0" fontId="32" fillId="0" borderId="1" xfId="1" applyFont="1" applyBorder="1" applyProtection="1">
      <protection hidden="1"/>
    </xf>
    <xf numFmtId="0" fontId="32" fillId="0" borderId="1" xfId="1" applyFont="1" applyBorder="1"/>
    <xf numFmtId="0" fontId="27" fillId="0" borderId="0" xfId="1" applyAlignment="1">
      <alignment horizontal="right"/>
    </xf>
    <xf numFmtId="0" fontId="27" fillId="0" borderId="1" xfId="1" applyFont="1" applyBorder="1" applyAlignment="1" applyProtection="1">
      <alignment horizontal="center" vertical="center" wrapText="1"/>
      <protection hidden="1"/>
    </xf>
    <xf numFmtId="164" fontId="8" fillId="5" borderId="13" xfId="0" applyNumberFormat="1" applyFont="1" applyFill="1" applyBorder="1" applyAlignment="1">
      <alignment horizontal="right"/>
    </xf>
    <xf numFmtId="164" fontId="8" fillId="5" borderId="13" xfId="0" applyNumberFormat="1" applyFont="1" applyFill="1" applyBorder="1"/>
    <xf numFmtId="164" fontId="6" fillId="5" borderId="15" xfId="0" applyNumberFormat="1" applyFont="1" applyFill="1" applyBorder="1" applyAlignment="1">
      <alignment horizontal="right" wrapText="1"/>
    </xf>
    <xf numFmtId="164" fontId="9" fillId="6" borderId="17" xfId="0" applyNumberFormat="1" applyFont="1" applyFill="1" applyBorder="1" applyAlignment="1">
      <alignment horizontal="right"/>
    </xf>
    <xf numFmtId="164" fontId="6" fillId="6" borderId="18" xfId="0" applyNumberFormat="1" applyFont="1" applyFill="1" applyBorder="1" applyAlignment="1">
      <alignment horizontal="right" wrapText="1"/>
    </xf>
    <xf numFmtId="0" fontId="14" fillId="0" borderId="13" xfId="1" applyFont="1" applyFill="1" applyBorder="1" applyAlignment="1" applyProtection="1">
      <alignment horizontal="left" vertical="center"/>
      <protection hidden="1"/>
    </xf>
    <xf numFmtId="0" fontId="14" fillId="0" borderId="13" xfId="1" applyFont="1" applyFill="1" applyBorder="1" applyAlignment="1" applyProtection="1">
      <alignment horizontal="center" vertical="center"/>
      <protection hidden="1"/>
    </xf>
    <xf numFmtId="164" fontId="14" fillId="0" borderId="1" xfId="1" applyNumberFormat="1" applyFont="1" applyFill="1" applyBorder="1" applyAlignment="1" applyProtection="1">
      <protection hidden="1"/>
    </xf>
    <xf numFmtId="164" fontId="15" fillId="0" borderId="1" xfId="1" applyNumberFormat="1" applyFont="1" applyFill="1" applyBorder="1" applyAlignment="1" applyProtection="1">
      <protection hidden="1"/>
    </xf>
    <xf numFmtId="164" fontId="14" fillId="0" borderId="13" xfId="1" applyNumberFormat="1" applyFont="1" applyFill="1" applyBorder="1" applyAlignment="1" applyProtection="1">
      <protection hidden="1"/>
    </xf>
    <xf numFmtId="164" fontId="15" fillId="0" borderId="1" xfId="1" applyNumberFormat="1" applyFont="1" applyBorder="1" applyProtection="1">
      <protection hidden="1"/>
    </xf>
    <xf numFmtId="164" fontId="15" fillId="0" borderId="1" xfId="1" applyNumberFormat="1" applyFont="1" applyBorder="1"/>
    <xf numFmtId="164" fontId="15" fillId="0" borderId="13" xfId="1" applyNumberFormat="1" applyFont="1" applyBorder="1" applyProtection="1">
      <protection hidden="1"/>
    </xf>
    <xf numFmtId="164" fontId="15" fillId="0" borderId="13" xfId="1" applyNumberFormat="1" applyFont="1" applyBorder="1"/>
    <xf numFmtId="164" fontId="8" fillId="0" borderId="1" xfId="0" applyNumberFormat="1" applyFont="1" applyFill="1" applyBorder="1" applyAlignment="1">
      <alignment horizontal="right" wrapText="1"/>
    </xf>
    <xf numFmtId="164" fontId="8" fillId="4" borderId="1" xfId="0" applyNumberFormat="1" applyFont="1" applyFill="1" applyBorder="1" applyAlignment="1">
      <alignment horizontal="right" wrapText="1"/>
    </xf>
    <xf numFmtId="164" fontId="8" fillId="7" borderId="1" xfId="0" applyNumberFormat="1" applyFont="1" applyFill="1" applyBorder="1" applyAlignment="1">
      <alignment horizontal="right" wrapText="1"/>
    </xf>
    <xf numFmtId="164" fontId="6" fillId="7" borderId="1" xfId="0" applyNumberFormat="1" applyFont="1" applyFill="1" applyBorder="1" applyAlignment="1">
      <alignment horizontal="right" wrapText="1"/>
    </xf>
    <xf numFmtId="49" fontId="7" fillId="0" borderId="1" xfId="0" applyNumberFormat="1" applyFont="1" applyFill="1" applyBorder="1" applyAlignment="1">
      <alignment horizontal="center" wrapText="1"/>
    </xf>
    <xf numFmtId="164" fontId="6" fillId="0" borderId="2" xfId="0" applyNumberFormat="1" applyFont="1" applyFill="1" applyBorder="1" applyAlignment="1">
      <alignment horizontal="right" wrapText="1"/>
    </xf>
    <xf numFmtId="164" fontId="8" fillId="0" borderId="5" xfId="0" applyNumberFormat="1" applyFont="1" applyFill="1" applyBorder="1" applyAlignment="1">
      <alignment horizontal="right"/>
    </xf>
    <xf numFmtId="164" fontId="8" fillId="0" borderId="6" xfId="0" applyNumberFormat="1" applyFont="1" applyFill="1" applyBorder="1" applyAlignment="1">
      <alignment horizontal="right" wrapText="1"/>
    </xf>
    <xf numFmtId="0" fontId="7" fillId="0" borderId="0" xfId="0" applyFont="1" applyFill="1"/>
    <xf numFmtId="164" fontId="8" fillId="4" borderId="1" xfId="0" applyNumberFormat="1" applyFont="1" applyFill="1" applyBorder="1"/>
    <xf numFmtId="164" fontId="8" fillId="4" borderId="5" xfId="0" applyNumberFormat="1" applyFont="1" applyFill="1" applyBorder="1" applyAlignment="1">
      <alignment horizontal="right"/>
    </xf>
    <xf numFmtId="164" fontId="8" fillId="4" borderId="6" xfId="0" applyNumberFormat="1" applyFont="1" applyFill="1" applyBorder="1" applyAlignment="1">
      <alignment horizontal="right" wrapText="1"/>
    </xf>
    <xf numFmtId="0" fontId="2" fillId="3" borderId="1"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2" fillId="3" borderId="6" xfId="0" applyFont="1" applyFill="1" applyBorder="1" applyAlignment="1">
      <alignment horizontal="center" vertical="center" wrapText="1"/>
    </xf>
    <xf numFmtId="164" fontId="27" fillId="0" borderId="0" xfId="1" applyNumberFormat="1"/>
    <xf numFmtId="164" fontId="6" fillId="4" borderId="22" xfId="0" applyNumberFormat="1" applyFont="1" applyFill="1" applyBorder="1" applyAlignment="1">
      <alignment horizontal="right"/>
    </xf>
    <xf numFmtId="164" fontId="6" fillId="6" borderId="23" xfId="0" applyNumberFormat="1" applyFont="1" applyFill="1" applyBorder="1" applyAlignment="1">
      <alignment horizontal="right" wrapText="1"/>
    </xf>
    <xf numFmtId="164" fontId="6" fillId="7" borderId="6" xfId="0" applyNumberFormat="1" applyFont="1" applyFill="1" applyBorder="1" applyAlignment="1">
      <alignment horizontal="right" wrapText="1"/>
    </xf>
    <xf numFmtId="164" fontId="8" fillId="7" borderId="6" xfId="0" applyNumberFormat="1" applyFont="1" applyFill="1" applyBorder="1" applyAlignment="1">
      <alignment horizontal="right" wrapText="1"/>
    </xf>
    <xf numFmtId="164" fontId="6" fillId="7" borderId="8" xfId="0" applyNumberFormat="1" applyFont="1" applyFill="1" applyBorder="1" applyAlignment="1">
      <alignment horizontal="right" wrapText="1"/>
    </xf>
    <xf numFmtId="164" fontId="6" fillId="7" borderId="9" xfId="0" applyNumberFormat="1" applyFont="1" applyFill="1" applyBorder="1" applyAlignment="1">
      <alignment horizontal="right" wrapText="1"/>
    </xf>
    <xf numFmtId="0" fontId="2" fillId="3" borderId="4" xfId="0" applyFont="1" applyFill="1" applyBorder="1" applyAlignment="1">
      <alignment horizontal="center" vertical="center" wrapText="1"/>
    </xf>
    <xf numFmtId="0" fontId="2" fillId="3" borderId="4" xfId="0" applyFont="1" applyFill="1" applyBorder="1" applyAlignment="1">
      <alignment horizontal="center"/>
    </xf>
    <xf numFmtId="164" fontId="6" fillId="4" borderId="4" xfId="0" applyNumberFormat="1" applyFont="1" applyFill="1" applyBorder="1" applyAlignment="1">
      <alignment horizontal="right" wrapText="1"/>
    </xf>
    <xf numFmtId="164" fontId="6" fillId="7" borderId="4" xfId="0" applyNumberFormat="1" applyFont="1" applyFill="1" applyBorder="1" applyAlignment="1">
      <alignment horizontal="right" wrapText="1"/>
    </xf>
    <xf numFmtId="164" fontId="8" fillId="3" borderId="4" xfId="0" applyNumberFormat="1" applyFont="1" applyFill="1" applyBorder="1" applyAlignment="1">
      <alignment horizontal="right" wrapText="1"/>
    </xf>
    <xf numFmtId="164" fontId="6" fillId="3" borderId="4" xfId="0" applyNumberFormat="1" applyFont="1" applyFill="1" applyBorder="1" applyAlignment="1">
      <alignment horizontal="right" wrapText="1"/>
    </xf>
    <xf numFmtId="164" fontId="8" fillId="4" borderId="4" xfId="0" applyNumberFormat="1" applyFont="1" applyFill="1" applyBorder="1" applyAlignment="1">
      <alignment horizontal="right" wrapText="1"/>
    </xf>
    <xf numFmtId="164" fontId="8" fillId="0" borderId="4" xfId="0" applyNumberFormat="1" applyFont="1" applyFill="1" applyBorder="1" applyAlignment="1">
      <alignment horizontal="right" wrapText="1"/>
    </xf>
    <xf numFmtId="164" fontId="8" fillId="7" borderId="4" xfId="0" applyNumberFormat="1" applyFont="1" applyFill="1" applyBorder="1" applyAlignment="1">
      <alignment horizontal="right" wrapText="1"/>
    </xf>
    <xf numFmtId="164" fontId="6" fillId="7" borderId="21" xfId="0" applyNumberFormat="1" applyFont="1" applyFill="1" applyBorder="1" applyAlignment="1">
      <alignment horizontal="right" wrapText="1"/>
    </xf>
    <xf numFmtId="164" fontId="9" fillId="6" borderId="24" xfId="0" applyNumberFormat="1" applyFont="1" applyFill="1" applyBorder="1" applyAlignment="1">
      <alignment horizontal="right"/>
    </xf>
    <xf numFmtId="164" fontId="8" fillId="5" borderId="7" xfId="0" applyNumberFormat="1" applyFont="1" applyFill="1" applyBorder="1" applyAlignment="1">
      <alignment horizontal="right"/>
    </xf>
    <xf numFmtId="164" fontId="8" fillId="5" borderId="8" xfId="0" applyNumberFormat="1" applyFont="1" applyFill="1" applyBorder="1" applyAlignment="1">
      <alignment horizontal="right" wrapText="1"/>
    </xf>
    <xf numFmtId="164" fontId="8" fillId="5" borderId="9" xfId="0" applyNumberFormat="1" applyFont="1" applyFill="1" applyBorder="1" applyAlignment="1">
      <alignment horizontal="right" wrapText="1"/>
    </xf>
    <xf numFmtId="164" fontId="6" fillId="5" borderId="22" xfId="0" applyNumberFormat="1" applyFont="1" applyFill="1" applyBorder="1" applyAlignment="1">
      <alignment horizontal="right"/>
    </xf>
    <xf numFmtId="164" fontId="6" fillId="3" borderId="22" xfId="0" applyNumberFormat="1" applyFont="1" applyFill="1" applyBorder="1" applyAlignment="1">
      <alignment horizontal="right"/>
    </xf>
    <xf numFmtId="164" fontId="6" fillId="5" borderId="4" xfId="0" applyNumberFormat="1" applyFont="1" applyFill="1" applyBorder="1" applyAlignment="1">
      <alignment horizontal="right" wrapText="1"/>
    </xf>
    <xf numFmtId="164" fontId="8" fillId="3" borderId="4" xfId="0" applyNumberFormat="1" applyFont="1" applyFill="1" applyBorder="1" applyAlignment="1">
      <alignment horizontal="right"/>
    </xf>
    <xf numFmtId="164" fontId="9" fillId="4" borderId="4" xfId="0" applyNumberFormat="1" applyFont="1" applyFill="1" applyBorder="1" applyAlignment="1">
      <alignment horizontal="right"/>
    </xf>
    <xf numFmtId="164" fontId="6" fillId="5" borderId="4" xfId="0" applyNumberFormat="1" applyFont="1" applyFill="1" applyBorder="1" applyAlignment="1">
      <alignment horizontal="right"/>
    </xf>
    <xf numFmtId="164" fontId="6" fillId="3" borderId="4" xfId="0" applyNumberFormat="1" applyFont="1" applyFill="1" applyBorder="1" applyAlignment="1">
      <alignment horizontal="center"/>
    </xf>
    <xf numFmtId="164" fontId="6" fillId="3" borderId="4" xfId="0" applyNumberFormat="1" applyFont="1" applyFill="1" applyBorder="1" applyAlignment="1">
      <alignment horizontal="center" wrapText="1"/>
    </xf>
    <xf numFmtId="164" fontId="8" fillId="4" borderId="4" xfId="0" applyNumberFormat="1" applyFont="1" applyFill="1" applyBorder="1" applyAlignment="1">
      <alignment horizontal="right"/>
    </xf>
    <xf numFmtId="164" fontId="6" fillId="4" borderId="4" xfId="0" applyNumberFormat="1" applyFont="1" applyFill="1" applyBorder="1" applyAlignment="1">
      <alignment horizontal="right"/>
    </xf>
    <xf numFmtId="164" fontId="6" fillId="0" borderId="4" xfId="0" applyNumberFormat="1" applyFont="1" applyBorder="1" applyAlignment="1">
      <alignment horizontal="center"/>
    </xf>
    <xf numFmtId="164" fontId="6" fillId="3" borderId="4" xfId="0" applyNumberFormat="1" applyFont="1" applyFill="1" applyBorder="1" applyAlignment="1">
      <alignment horizontal="right"/>
    </xf>
    <xf numFmtId="164" fontId="9" fillId="5" borderId="4" xfId="0" applyNumberFormat="1" applyFont="1" applyFill="1" applyBorder="1" applyAlignment="1">
      <alignment horizontal="right"/>
    </xf>
    <xf numFmtId="164" fontId="9" fillId="3" borderId="4" xfId="0" applyNumberFormat="1" applyFont="1" applyFill="1" applyBorder="1" applyAlignment="1">
      <alignment horizontal="center"/>
    </xf>
    <xf numFmtId="164" fontId="8" fillId="0" borderId="4" xfId="0" applyNumberFormat="1" applyFont="1" applyFill="1" applyBorder="1" applyAlignment="1">
      <alignment horizontal="right"/>
    </xf>
    <xf numFmtId="164" fontId="8" fillId="5" borderId="21" xfId="0" applyNumberFormat="1" applyFont="1" applyFill="1" applyBorder="1" applyAlignment="1">
      <alignment horizontal="right"/>
    </xf>
    <xf numFmtId="0" fontId="2" fillId="3" borderId="4" xfId="0" applyFont="1" applyFill="1" applyBorder="1" applyAlignment="1">
      <alignment horizontal="center" vertical="center"/>
    </xf>
    <xf numFmtId="164" fontId="10" fillId="3" borderId="4" xfId="0" applyNumberFormat="1" applyFont="1" applyFill="1" applyBorder="1" applyAlignment="1">
      <alignment horizontal="right"/>
    </xf>
    <xf numFmtId="164" fontId="8" fillId="3" borderId="4" xfId="0" applyNumberFormat="1" applyFont="1" applyFill="1" applyBorder="1" applyAlignment="1">
      <alignment horizontal="center"/>
    </xf>
    <xf numFmtId="164" fontId="10" fillId="3" borderId="4" xfId="0" applyNumberFormat="1" applyFont="1" applyFill="1" applyBorder="1" applyAlignment="1">
      <alignment horizontal="center"/>
    </xf>
    <xf numFmtId="164" fontId="8" fillId="5" borderId="25" xfId="0" applyNumberFormat="1" applyFont="1" applyFill="1" applyBorder="1" applyAlignment="1">
      <alignment horizontal="right"/>
    </xf>
    <xf numFmtId="164" fontId="9" fillId="6" borderId="23" xfId="0" applyNumberFormat="1" applyFont="1" applyFill="1" applyBorder="1" applyAlignment="1">
      <alignment horizontal="right"/>
    </xf>
    <xf numFmtId="0" fontId="2" fillId="3" borderId="20" xfId="0" applyFont="1" applyFill="1" applyBorder="1" applyAlignment="1">
      <alignment horizontal="center"/>
    </xf>
    <xf numFmtId="164" fontId="6" fillId="4" borderId="20" xfId="0" applyNumberFormat="1" applyFont="1" applyFill="1" applyBorder="1" applyAlignment="1">
      <alignment horizontal="right" wrapText="1"/>
    </xf>
    <xf numFmtId="164" fontId="6" fillId="5" borderId="20" xfId="0" applyNumberFormat="1" applyFont="1" applyFill="1" applyBorder="1" applyAlignment="1">
      <alignment horizontal="right"/>
    </xf>
    <xf numFmtId="164" fontId="8" fillId="3" borderId="20" xfId="0" applyNumberFormat="1" applyFont="1" applyFill="1" applyBorder="1" applyAlignment="1">
      <alignment horizontal="right"/>
    </xf>
    <xf numFmtId="164" fontId="6" fillId="4" borderId="20" xfId="0" applyNumberFormat="1" applyFont="1" applyFill="1" applyBorder="1" applyAlignment="1">
      <alignment horizontal="right"/>
    </xf>
    <xf numFmtId="164" fontId="8" fillId="5" borderId="20" xfId="0" applyNumberFormat="1" applyFont="1" applyFill="1" applyBorder="1" applyAlignment="1">
      <alignment horizontal="right"/>
    </xf>
    <xf numFmtId="164" fontId="6" fillId="3" borderId="20" xfId="0" applyNumberFormat="1" applyFont="1" applyFill="1" applyBorder="1" applyAlignment="1">
      <alignment horizontal="center"/>
    </xf>
    <xf numFmtId="164" fontId="6" fillId="3" borderId="20" xfId="0" applyNumberFormat="1" applyFont="1" applyFill="1" applyBorder="1" applyAlignment="1">
      <alignment horizontal="center" wrapText="1"/>
    </xf>
    <xf numFmtId="164" fontId="6" fillId="5" borderId="20" xfId="0" applyNumberFormat="1" applyFont="1" applyFill="1" applyBorder="1" applyAlignment="1">
      <alignment horizontal="right" wrapText="1"/>
    </xf>
    <xf numFmtId="164" fontId="6" fillId="3" borderId="20" xfId="0" applyNumberFormat="1" applyFont="1" applyFill="1" applyBorder="1" applyAlignment="1">
      <alignment horizontal="right"/>
    </xf>
    <xf numFmtId="164" fontId="9" fillId="5" borderId="20" xfId="0" applyNumberFormat="1" applyFont="1" applyFill="1" applyBorder="1" applyAlignment="1">
      <alignment horizontal="right"/>
    </xf>
    <xf numFmtId="164" fontId="8" fillId="0" borderId="20" xfId="0" applyNumberFormat="1" applyFont="1" applyFill="1" applyBorder="1" applyAlignment="1">
      <alignment horizontal="right"/>
    </xf>
    <xf numFmtId="164" fontId="9" fillId="3" borderId="20" xfId="0" applyNumberFormat="1" applyFont="1" applyFill="1" applyBorder="1" applyAlignment="1">
      <alignment horizontal="center"/>
    </xf>
    <xf numFmtId="164" fontId="8" fillId="5" borderId="27" xfId="0" applyNumberFormat="1" applyFont="1" applyFill="1" applyBorder="1" applyAlignment="1">
      <alignment horizontal="right"/>
    </xf>
    <xf numFmtId="0" fontId="9" fillId="6" borderId="28" xfId="0" applyFont="1" applyFill="1" applyBorder="1" applyAlignment="1">
      <alignment wrapText="1"/>
    </xf>
    <xf numFmtId="49" fontId="14" fillId="6" borderId="23" xfId="0" applyNumberFormat="1" applyFont="1" applyFill="1" applyBorder="1" applyAlignment="1">
      <alignment wrapText="1"/>
    </xf>
    <xf numFmtId="0" fontId="6" fillId="4" borderId="5" xfId="0" applyFont="1" applyFill="1" applyBorder="1" applyAlignment="1">
      <alignment wrapText="1"/>
    </xf>
    <xf numFmtId="49" fontId="5" fillId="4" borderId="6" xfId="0" applyNumberFormat="1" applyFont="1" applyFill="1" applyBorder="1" applyAlignment="1">
      <alignment horizontal="center" wrapText="1"/>
    </xf>
    <xf numFmtId="0" fontId="6" fillId="5" borderId="5" xfId="0" applyFont="1" applyFill="1" applyBorder="1" applyAlignment="1">
      <alignment wrapText="1"/>
    </xf>
    <xf numFmtId="49" fontId="5" fillId="5" borderId="6" xfId="0" applyNumberFormat="1" applyFont="1" applyFill="1" applyBorder="1" applyAlignment="1">
      <alignment horizontal="center" wrapText="1"/>
    </xf>
    <xf numFmtId="0" fontId="8" fillId="3" borderId="5" xfId="0" applyFont="1" applyFill="1" applyBorder="1" applyAlignment="1">
      <alignment wrapText="1"/>
    </xf>
    <xf numFmtId="49" fontId="7" fillId="3" borderId="6" xfId="0" applyNumberFormat="1" applyFont="1" applyFill="1" applyBorder="1" applyAlignment="1">
      <alignment horizontal="center" wrapText="1"/>
    </xf>
    <xf numFmtId="0" fontId="6" fillId="3" borderId="5" xfId="0" applyFont="1" applyFill="1" applyBorder="1" applyAlignment="1">
      <alignment horizontal="center" wrapText="1"/>
    </xf>
    <xf numFmtId="49" fontId="5" fillId="3" borderId="6" xfId="0" applyNumberFormat="1" applyFont="1" applyFill="1" applyBorder="1" applyAlignment="1">
      <alignment horizontal="center" wrapText="1"/>
    </xf>
    <xf numFmtId="49" fontId="8" fillId="3" borderId="5" xfId="0" applyNumberFormat="1" applyFont="1" applyFill="1" applyBorder="1" applyAlignment="1">
      <alignment wrapText="1"/>
    </xf>
    <xf numFmtId="49" fontId="7" fillId="3" borderId="6" xfId="0" applyNumberFormat="1" applyFont="1" applyFill="1" applyBorder="1" applyAlignment="1">
      <alignment horizontal="center"/>
    </xf>
    <xf numFmtId="49" fontId="5" fillId="5" borderId="6" xfId="0" applyNumberFormat="1" applyFont="1" applyFill="1" applyBorder="1" applyAlignment="1">
      <alignment horizontal="center"/>
    </xf>
    <xf numFmtId="0" fontId="6" fillId="4" borderId="5" xfId="0" applyFont="1" applyFill="1" applyBorder="1" applyAlignment="1">
      <alignment horizontal="left" vertical="center" wrapText="1"/>
    </xf>
    <xf numFmtId="0" fontId="6" fillId="5" borderId="5" xfId="0" applyFont="1" applyFill="1" applyBorder="1" applyAlignment="1">
      <alignment horizontal="left" vertical="center" wrapText="1"/>
    </xf>
    <xf numFmtId="0" fontId="10" fillId="3" borderId="5" xfId="0" applyFont="1" applyFill="1" applyBorder="1" applyAlignment="1">
      <alignment vertical="center" wrapText="1"/>
    </xf>
    <xf numFmtId="49" fontId="5" fillId="4" borderId="6" xfId="0" applyNumberFormat="1" applyFont="1" applyFill="1" applyBorder="1" applyAlignment="1">
      <alignment horizontal="center"/>
    </xf>
    <xf numFmtId="0" fontId="6" fillId="3" borderId="5" xfId="0" applyFont="1" applyFill="1" applyBorder="1" applyAlignment="1">
      <alignment wrapText="1"/>
    </xf>
    <xf numFmtId="49" fontId="5" fillId="3" borderId="6" xfId="0" applyNumberFormat="1" applyFont="1" applyFill="1" applyBorder="1" applyAlignment="1">
      <alignment horizontal="center"/>
    </xf>
    <xf numFmtId="0" fontId="10" fillId="3" borderId="5" xfId="0" applyFont="1" applyFill="1" applyBorder="1" applyAlignment="1">
      <alignment wrapText="1"/>
    </xf>
    <xf numFmtId="0" fontId="9" fillId="3" borderId="5" xfId="0" applyFont="1" applyFill="1" applyBorder="1" applyAlignment="1">
      <alignment horizontal="center" wrapText="1"/>
    </xf>
    <xf numFmtId="0" fontId="6" fillId="3" borderId="5" xfId="0" applyFont="1" applyFill="1" applyBorder="1" applyAlignment="1">
      <alignment horizontal="center" vertical="center" wrapText="1"/>
    </xf>
    <xf numFmtId="0" fontId="8" fillId="3" borderId="5" xfId="0" applyFont="1" applyFill="1" applyBorder="1" applyAlignment="1">
      <alignment horizontal="left" vertical="center" wrapText="1"/>
    </xf>
    <xf numFmtId="0" fontId="6" fillId="2" borderId="5" xfId="0" applyFont="1" applyFill="1" applyBorder="1" applyAlignment="1">
      <alignment wrapText="1"/>
    </xf>
    <xf numFmtId="0" fontId="8" fillId="0" borderId="5" xfId="0" applyFont="1" applyFill="1" applyBorder="1" applyAlignment="1">
      <alignment wrapText="1"/>
    </xf>
    <xf numFmtId="49" fontId="7" fillId="0" borderId="6" xfId="0" applyNumberFormat="1" applyFont="1" applyFill="1" applyBorder="1" applyAlignment="1">
      <alignment horizontal="center" wrapText="1"/>
    </xf>
    <xf numFmtId="0" fontId="9" fillId="5" borderId="5" xfId="0" applyFont="1" applyFill="1" applyBorder="1" applyAlignment="1">
      <alignment wrapText="1"/>
    </xf>
    <xf numFmtId="0" fontId="8" fillId="5" borderId="7" xfId="0" applyFont="1" applyFill="1" applyBorder="1" applyAlignment="1">
      <alignment wrapText="1"/>
    </xf>
    <xf numFmtId="49" fontId="7" fillId="5" borderId="8" xfId="0" applyNumberFormat="1" applyFont="1" applyFill="1" applyBorder="1" applyAlignment="1">
      <alignment horizontal="center" wrapText="1"/>
    </xf>
    <xf numFmtId="49" fontId="7" fillId="5" borderId="9" xfId="0" applyNumberFormat="1" applyFont="1" applyFill="1" applyBorder="1" applyAlignment="1">
      <alignment horizontal="center" wrapText="1"/>
    </xf>
    <xf numFmtId="0" fontId="35" fillId="0" borderId="0" xfId="0" applyFont="1"/>
    <xf numFmtId="0" fontId="7" fillId="0" borderId="0" xfId="0" applyFont="1" applyAlignment="1"/>
    <xf numFmtId="0" fontId="36" fillId="0" borderId="0" xfId="0" applyFont="1"/>
    <xf numFmtId="0" fontId="38" fillId="0" borderId="1" xfId="0" applyFont="1" applyFill="1" applyBorder="1" applyAlignment="1">
      <alignment horizontal="center" vertical="center"/>
    </xf>
    <xf numFmtId="0" fontId="38" fillId="0" borderId="1" xfId="0" applyFont="1" applyFill="1" applyBorder="1" applyAlignment="1">
      <alignment horizontal="center" vertical="center" wrapText="1"/>
    </xf>
    <xf numFmtId="49" fontId="38" fillId="0" borderId="1" xfId="0" applyNumberFormat="1" applyFont="1" applyFill="1" applyBorder="1" applyAlignment="1">
      <alignment horizontal="center" vertical="center" wrapText="1"/>
    </xf>
    <xf numFmtId="0" fontId="36" fillId="0" borderId="1" xfId="0" applyFont="1" applyBorder="1" applyAlignment="1">
      <alignment horizontal="center"/>
    </xf>
    <xf numFmtId="0" fontId="36" fillId="0" borderId="0" xfId="0" applyFont="1" applyAlignment="1">
      <alignment horizontal="center"/>
    </xf>
    <xf numFmtId="0" fontId="36" fillId="3" borderId="0" xfId="0" applyFont="1" applyFill="1"/>
    <xf numFmtId="0" fontId="36" fillId="0" borderId="0" xfId="0" applyFont="1" applyAlignment="1">
      <alignment horizontal="justify"/>
    </xf>
    <xf numFmtId="4" fontId="36" fillId="0" borderId="0" xfId="0" applyNumberFormat="1" applyFont="1"/>
    <xf numFmtId="0" fontId="3" fillId="0" borderId="0" xfId="0" applyFont="1" applyFill="1"/>
    <xf numFmtId="164" fontId="15" fillId="0" borderId="0" xfId="0" applyNumberFormat="1" applyFont="1" applyFill="1"/>
    <xf numFmtId="164" fontId="14" fillId="0" borderId="0" xfId="0" applyNumberFormat="1" applyFont="1" applyFill="1"/>
    <xf numFmtId="164" fontId="15" fillId="0" borderId="1" xfId="1" applyNumberFormat="1" applyFont="1" applyFill="1" applyBorder="1" applyProtection="1">
      <protection hidden="1"/>
    </xf>
    <xf numFmtId="164" fontId="15" fillId="0" borderId="1" xfId="1" applyNumberFormat="1" applyFont="1" applyFill="1" applyBorder="1"/>
    <xf numFmtId="0" fontId="5" fillId="3" borderId="1" xfId="0" applyFont="1" applyFill="1" applyBorder="1" applyAlignment="1">
      <alignment wrapText="1"/>
    </xf>
    <xf numFmtId="0" fontId="5" fillId="3" borderId="1" xfId="0" applyFont="1" applyFill="1" applyBorder="1" applyAlignment="1">
      <alignment horizontal="left" vertical="center" wrapText="1"/>
    </xf>
    <xf numFmtId="0" fontId="14" fillId="3" borderId="1" xfId="1" applyNumberFormat="1" applyFont="1" applyFill="1" applyBorder="1" applyAlignment="1" applyProtection="1">
      <alignment horizontal="left" wrapText="1"/>
      <protection hidden="1"/>
    </xf>
    <xf numFmtId="49" fontId="14" fillId="3" borderId="1" xfId="1" applyNumberFormat="1" applyFont="1" applyFill="1" applyBorder="1" applyAlignment="1" applyProtection="1">
      <alignment horizontal="center" wrapText="1"/>
      <protection hidden="1"/>
    </xf>
    <xf numFmtId="164" fontId="14" fillId="3" borderId="1" xfId="1" applyNumberFormat="1" applyFont="1" applyFill="1" applyBorder="1" applyAlignment="1" applyProtection="1">
      <alignment horizontal="center" wrapText="1"/>
      <protection hidden="1"/>
    </xf>
    <xf numFmtId="0" fontId="15" fillId="3" borderId="1" xfId="1" applyNumberFormat="1" applyFont="1" applyFill="1" applyBorder="1" applyAlignment="1" applyProtection="1">
      <alignment horizontal="left" wrapText="1"/>
      <protection hidden="1"/>
    </xf>
    <xf numFmtId="49" fontId="15" fillId="3" borderId="1" xfId="1" applyNumberFormat="1" applyFont="1" applyFill="1" applyBorder="1" applyAlignment="1" applyProtection="1">
      <alignment horizontal="center" wrapText="1"/>
      <protection hidden="1"/>
    </xf>
    <xf numFmtId="49" fontId="15" fillId="3" borderId="1" xfId="1" applyNumberFormat="1" applyFont="1" applyFill="1" applyBorder="1" applyAlignment="1">
      <alignment horizontal="center"/>
    </xf>
    <xf numFmtId="164" fontId="15" fillId="3" borderId="1" xfId="1" applyNumberFormat="1" applyFont="1" applyFill="1" applyBorder="1" applyAlignment="1" applyProtection="1">
      <alignment horizontal="center" wrapText="1"/>
      <protection hidden="1"/>
    </xf>
    <xf numFmtId="164" fontId="15" fillId="3" borderId="6" xfId="1" applyNumberFormat="1" applyFont="1" applyFill="1" applyBorder="1" applyAlignment="1" applyProtection="1">
      <alignment horizontal="center" wrapText="1"/>
      <protection hidden="1"/>
    </xf>
    <xf numFmtId="164" fontId="15" fillId="3" borderId="4" xfId="1" applyNumberFormat="1" applyFont="1" applyFill="1" applyBorder="1" applyAlignment="1" applyProtection="1">
      <alignment horizontal="center" wrapText="1"/>
      <protection hidden="1"/>
    </xf>
    <xf numFmtId="0" fontId="15" fillId="3" borderId="5" xfId="1" applyNumberFormat="1" applyFont="1" applyFill="1" applyBorder="1" applyAlignment="1" applyProtection="1">
      <alignment horizontal="left" wrapText="1"/>
      <protection hidden="1"/>
    </xf>
    <xf numFmtId="49" fontId="15" fillId="3" borderId="2" xfId="1" applyNumberFormat="1" applyFont="1" applyFill="1" applyBorder="1" applyAlignment="1" applyProtection="1">
      <alignment horizontal="center" wrapText="1"/>
      <protection hidden="1"/>
    </xf>
    <xf numFmtId="49" fontId="15" fillId="3" borderId="1" xfId="0" applyNumberFormat="1" applyFont="1" applyFill="1" applyBorder="1" applyAlignment="1">
      <alignment horizontal="center" wrapText="1"/>
    </xf>
    <xf numFmtId="0" fontId="15" fillId="3" borderId="0" xfId="1" applyNumberFormat="1" applyFont="1" applyFill="1" applyProtection="1">
      <protection hidden="1"/>
    </xf>
    <xf numFmtId="49" fontId="15" fillId="3" borderId="0" xfId="1" applyNumberFormat="1" applyFont="1" applyFill="1" applyAlignment="1" applyProtection="1">
      <alignment horizontal="center"/>
      <protection hidden="1"/>
    </xf>
    <xf numFmtId="0" fontId="15" fillId="3" borderId="0" xfId="1" applyFont="1" applyFill="1"/>
    <xf numFmtId="0" fontId="3" fillId="3" borderId="0" xfId="1" applyFont="1" applyFill="1"/>
    <xf numFmtId="49" fontId="29" fillId="3" borderId="0" xfId="1" applyNumberFormat="1" applyFont="1" applyFill="1" applyAlignment="1" applyProtection="1">
      <alignment horizontal="center" wrapText="1"/>
      <protection hidden="1"/>
    </xf>
    <xf numFmtId="49" fontId="31" fillId="3" borderId="0" xfId="1" applyNumberFormat="1" applyFont="1" applyFill="1" applyAlignment="1" applyProtection="1">
      <alignment horizontal="right" wrapText="1"/>
      <protection hidden="1"/>
    </xf>
    <xf numFmtId="49" fontId="3" fillId="3" borderId="1" xfId="1" applyNumberFormat="1" applyFont="1" applyFill="1" applyBorder="1" applyAlignment="1" applyProtection="1">
      <alignment horizontal="center" vertical="center" wrapText="1"/>
      <protection hidden="1"/>
    </xf>
    <xf numFmtId="49" fontId="3" fillId="3" borderId="1" xfId="1" applyNumberFormat="1" applyFont="1" applyFill="1" applyBorder="1" applyAlignment="1" applyProtection="1">
      <alignment horizontal="center" vertical="center"/>
      <protection hidden="1"/>
    </xf>
    <xf numFmtId="49" fontId="3" fillId="3" borderId="2" xfId="1" applyNumberFormat="1" applyFont="1" applyFill="1" applyBorder="1" applyAlignment="1" applyProtection="1">
      <alignment horizontal="center" vertical="center"/>
      <protection hidden="1"/>
    </xf>
    <xf numFmtId="49" fontId="3" fillId="3" borderId="1" xfId="1" applyNumberFormat="1" applyFont="1" applyFill="1" applyBorder="1" applyAlignment="1" applyProtection="1">
      <alignment horizontal="center" vertical="center" textRotation="90" wrapText="1"/>
      <protection hidden="1"/>
    </xf>
    <xf numFmtId="49" fontId="3" fillId="3" borderId="1" xfId="1" applyNumberFormat="1" applyFont="1" applyFill="1" applyBorder="1" applyAlignment="1">
      <alignment horizontal="center" vertical="center" textRotation="90" wrapText="1"/>
    </xf>
    <xf numFmtId="0" fontId="3" fillId="3" borderId="0" xfId="1" applyFont="1" applyFill="1" applyAlignment="1">
      <alignment vertical="center"/>
    </xf>
    <xf numFmtId="0" fontId="30" fillId="3" borderId="1" xfId="1" applyNumberFormat="1" applyFont="1" applyFill="1" applyBorder="1" applyAlignment="1" applyProtection="1">
      <alignment horizontal="center" wrapText="1"/>
      <protection hidden="1"/>
    </xf>
    <xf numFmtId="49" fontId="30" fillId="3" borderId="1" xfId="1" applyNumberFormat="1" applyFont="1" applyFill="1" applyBorder="1" applyAlignment="1" applyProtection="1">
      <alignment horizontal="center" wrapText="1"/>
      <protection hidden="1"/>
    </xf>
    <xf numFmtId="49" fontId="30" fillId="3" borderId="1" xfId="1" applyNumberFormat="1" applyFont="1" applyFill="1" applyBorder="1" applyAlignment="1" applyProtection="1">
      <alignment horizontal="center"/>
      <protection hidden="1"/>
    </xf>
    <xf numFmtId="49" fontId="30" fillId="3" borderId="1" xfId="1" applyNumberFormat="1" applyFont="1" applyFill="1" applyBorder="1" applyAlignment="1">
      <alignment horizontal="center" wrapText="1"/>
    </xf>
    <xf numFmtId="0" fontId="30" fillId="3" borderId="0" xfId="1" applyFont="1" applyFill="1" applyAlignment="1">
      <alignment horizontal="center"/>
    </xf>
    <xf numFmtId="0" fontId="14" fillId="3" borderId="1" xfId="1" applyNumberFormat="1" applyFont="1" applyFill="1" applyBorder="1" applyAlignment="1" applyProtection="1">
      <alignment horizontal="left" vertical="center" wrapText="1"/>
      <protection hidden="1"/>
    </xf>
    <xf numFmtId="49" fontId="14" fillId="3" borderId="1" xfId="1" applyNumberFormat="1" applyFont="1" applyFill="1" applyBorder="1" applyAlignment="1" applyProtection="1">
      <alignment horizontal="center" vertical="center" wrapText="1"/>
      <protection hidden="1"/>
    </xf>
    <xf numFmtId="0" fontId="9" fillId="3" borderId="1" xfId="1" applyNumberFormat="1" applyFont="1" applyFill="1" applyBorder="1" applyAlignment="1" applyProtection="1">
      <alignment horizontal="left" wrapText="1"/>
      <protection hidden="1"/>
    </xf>
    <xf numFmtId="2" fontId="14" fillId="3" borderId="1" xfId="1" applyNumberFormat="1" applyFont="1" applyFill="1" applyBorder="1" applyAlignment="1" applyProtection="1">
      <alignment horizontal="center" wrapText="1"/>
      <protection hidden="1"/>
    </xf>
    <xf numFmtId="0" fontId="14" fillId="3" borderId="0" xfId="1" applyFont="1" applyFill="1"/>
    <xf numFmtId="0" fontId="15" fillId="3" borderId="1" xfId="1" applyNumberFormat="1" applyFont="1" applyFill="1" applyBorder="1" applyAlignment="1" applyProtection="1">
      <alignment horizontal="left" vertical="center" wrapText="1"/>
      <protection hidden="1"/>
    </xf>
    <xf numFmtId="0" fontId="15" fillId="3" borderId="1" xfId="1" applyNumberFormat="1" applyFont="1" applyFill="1" applyBorder="1" applyAlignment="1">
      <alignment wrapText="1"/>
    </xf>
    <xf numFmtId="0" fontId="14" fillId="3" borderId="1" xfId="0" applyFont="1" applyFill="1" applyBorder="1" applyAlignment="1">
      <alignment wrapText="1"/>
    </xf>
    <xf numFmtId="49" fontId="14" fillId="3" borderId="1" xfId="0" applyNumberFormat="1" applyFont="1" applyFill="1" applyBorder="1" applyAlignment="1">
      <alignment horizontal="center" wrapText="1"/>
    </xf>
    <xf numFmtId="166" fontId="14" fillId="3" borderId="1" xfId="1" applyNumberFormat="1" applyFont="1" applyFill="1" applyBorder="1" applyAlignment="1" applyProtection="1">
      <alignment horizontal="left" wrapText="1"/>
      <protection hidden="1"/>
    </xf>
    <xf numFmtId="167" fontId="14" fillId="3" borderId="1" xfId="1" applyNumberFormat="1" applyFont="1" applyFill="1" applyBorder="1" applyAlignment="1" applyProtection="1">
      <alignment horizontal="center" wrapText="1"/>
      <protection hidden="1"/>
    </xf>
    <xf numFmtId="165" fontId="14" fillId="3" borderId="1" xfId="1" applyNumberFormat="1" applyFont="1" applyFill="1" applyBorder="1" applyAlignment="1" applyProtection="1">
      <alignment horizontal="center" wrapText="1"/>
      <protection hidden="1"/>
    </xf>
    <xf numFmtId="168" fontId="14" fillId="3" borderId="1" xfId="1" applyNumberFormat="1" applyFont="1" applyFill="1" applyBorder="1" applyAlignment="1" applyProtection="1">
      <alignment horizontal="center" wrapText="1"/>
      <protection hidden="1"/>
    </xf>
    <xf numFmtId="0" fontId="15" fillId="3" borderId="1" xfId="0" applyFont="1" applyFill="1" applyBorder="1" applyAlignment="1">
      <alignment wrapText="1"/>
    </xf>
    <xf numFmtId="167" fontId="15" fillId="3" borderId="1" xfId="1" applyNumberFormat="1" applyFont="1" applyFill="1" applyBorder="1" applyAlignment="1" applyProtection="1">
      <alignment horizontal="center" wrapText="1"/>
      <protection hidden="1"/>
    </xf>
    <xf numFmtId="165" fontId="15" fillId="3" borderId="1" xfId="1" applyNumberFormat="1" applyFont="1" applyFill="1" applyBorder="1" applyAlignment="1" applyProtection="1">
      <alignment horizontal="center" wrapText="1"/>
      <protection hidden="1"/>
    </xf>
    <xf numFmtId="168" fontId="15" fillId="3" borderId="1" xfId="1" applyNumberFormat="1" applyFont="1" applyFill="1" applyBorder="1" applyAlignment="1" applyProtection="1">
      <alignment horizontal="center" wrapText="1"/>
      <protection hidden="1"/>
    </xf>
    <xf numFmtId="49" fontId="3" fillId="3" borderId="0" xfId="1" applyNumberFormat="1" applyFont="1" applyFill="1" applyAlignment="1">
      <alignment horizontal="center"/>
    </xf>
    <xf numFmtId="49" fontId="14" fillId="3" borderId="1" xfId="1" applyNumberFormat="1" applyFont="1" applyFill="1" applyBorder="1" applyAlignment="1">
      <alignment horizontal="center"/>
    </xf>
    <xf numFmtId="49" fontId="15" fillId="3" borderId="2" xfId="1" applyNumberFormat="1" applyFont="1" applyFill="1" applyBorder="1" applyAlignment="1">
      <alignment horizontal="center"/>
    </xf>
    <xf numFmtId="166" fontId="15" fillId="3" borderId="1" xfId="1" applyNumberFormat="1" applyFont="1" applyFill="1" applyBorder="1" applyAlignment="1" applyProtection="1">
      <alignment horizontal="left" wrapText="1"/>
      <protection hidden="1"/>
    </xf>
    <xf numFmtId="164" fontId="15" fillId="3" borderId="1" xfId="1" applyNumberFormat="1" applyFont="1" applyFill="1" applyBorder="1" applyAlignment="1">
      <alignment horizontal="center"/>
    </xf>
    <xf numFmtId="0" fontId="29" fillId="3" borderId="0" xfId="1" applyFont="1" applyFill="1"/>
    <xf numFmtId="0" fontId="14" fillId="3" borderId="1" xfId="1" applyNumberFormat="1" applyFont="1" applyFill="1" applyBorder="1"/>
    <xf numFmtId="49" fontId="29" fillId="3" borderId="1" xfId="1" applyNumberFormat="1" applyFont="1" applyFill="1" applyBorder="1" applyAlignment="1">
      <alignment horizontal="center"/>
    </xf>
    <xf numFmtId="49" fontId="29" fillId="3" borderId="1" xfId="1" applyNumberFormat="1" applyFont="1" applyFill="1" applyBorder="1"/>
    <xf numFmtId="0" fontId="14" fillId="3" borderId="0" xfId="1" applyNumberFormat="1" applyFont="1" applyFill="1"/>
    <xf numFmtId="164" fontId="14" fillId="3" borderId="1" xfId="1" applyNumberFormat="1" applyFont="1" applyFill="1" applyBorder="1" applyAlignment="1">
      <alignment horizontal="center"/>
    </xf>
    <xf numFmtId="0" fontId="14" fillId="3" borderId="1" xfId="0" applyNumberFormat="1" applyFont="1" applyFill="1" applyBorder="1" applyAlignment="1">
      <alignment wrapText="1"/>
    </xf>
    <xf numFmtId="0" fontId="14" fillId="3" borderId="0" xfId="1" applyFont="1" applyFill="1" applyAlignment="1">
      <alignment horizontal="center"/>
    </xf>
    <xf numFmtId="0" fontId="15" fillId="3" borderId="0" xfId="1" applyFont="1" applyFill="1" applyAlignment="1">
      <alignment horizontal="center"/>
    </xf>
    <xf numFmtId="169" fontId="14" fillId="3" borderId="1" xfId="1" applyNumberFormat="1" applyFont="1" applyFill="1" applyBorder="1" applyAlignment="1" applyProtection="1">
      <alignment horizontal="center" wrapText="1"/>
      <protection hidden="1"/>
    </xf>
    <xf numFmtId="0" fontId="14" fillId="3" borderId="1" xfId="1" applyNumberFormat="1" applyFont="1" applyFill="1" applyBorder="1" applyAlignment="1">
      <alignment wrapText="1"/>
    </xf>
    <xf numFmtId="49" fontId="14" fillId="3" borderId="1" xfId="1" applyNumberFormat="1" applyFont="1" applyFill="1" applyBorder="1"/>
    <xf numFmtId="49" fontId="3" fillId="3" borderId="1" xfId="1" applyNumberFormat="1" applyFont="1" applyFill="1" applyBorder="1"/>
    <xf numFmtId="164" fontId="39" fillId="3" borderId="1" xfId="1" applyNumberFormat="1" applyFont="1" applyFill="1" applyBorder="1" applyAlignment="1" applyProtection="1">
      <alignment horizontal="center" wrapText="1"/>
      <protection hidden="1"/>
    </xf>
    <xf numFmtId="0" fontId="15" fillId="3" borderId="0" xfId="1" applyNumberFormat="1" applyFont="1" applyFill="1" applyAlignment="1">
      <alignment wrapText="1"/>
    </xf>
    <xf numFmtId="49" fontId="15" fillId="3" borderId="0" xfId="1" applyNumberFormat="1" applyFont="1" applyFill="1" applyAlignment="1">
      <alignment horizontal="center"/>
    </xf>
    <xf numFmtId="164" fontId="15" fillId="3" borderId="0" xfId="1" applyNumberFormat="1" applyFont="1" applyFill="1" applyAlignment="1">
      <alignment horizontal="center"/>
    </xf>
    <xf numFmtId="49" fontId="33" fillId="3" borderId="0" xfId="1" applyNumberFormat="1" applyFont="1" applyFill="1"/>
    <xf numFmtId="49" fontId="33" fillId="3" borderId="0" xfId="1" applyNumberFormat="1" applyFont="1" applyFill="1" applyAlignment="1">
      <alignment horizontal="right" wrapText="1"/>
    </xf>
    <xf numFmtId="49" fontId="33" fillId="3" borderId="0" xfId="1" applyNumberFormat="1" applyFont="1" applyFill="1" applyAlignment="1">
      <alignment horizontal="center"/>
    </xf>
    <xf numFmtId="49" fontId="33" fillId="3" borderId="0" xfId="1" applyNumberFormat="1" applyFont="1" applyFill="1" applyAlignment="1">
      <alignment wrapText="1"/>
    </xf>
    <xf numFmtId="49" fontId="15" fillId="3" borderId="0" xfId="1" applyNumberFormat="1" applyFont="1" applyFill="1" applyAlignment="1">
      <alignment wrapText="1"/>
    </xf>
    <xf numFmtId="0" fontId="15" fillId="3" borderId="0" xfId="1" applyNumberFormat="1" applyFont="1" applyFill="1"/>
    <xf numFmtId="0" fontId="3" fillId="3" borderId="0" xfId="1" applyNumberFormat="1" applyFont="1" applyFill="1"/>
    <xf numFmtId="49" fontId="3" fillId="3" borderId="0" xfId="1" applyNumberFormat="1" applyFont="1" applyFill="1"/>
    <xf numFmtId="0" fontId="14" fillId="3" borderId="16" xfId="1" applyFont="1" applyFill="1" applyBorder="1" applyAlignment="1" applyProtection="1">
      <alignment vertical="center"/>
      <protection hidden="1"/>
    </xf>
    <xf numFmtId="0" fontId="14" fillId="3" borderId="17" xfId="1" applyFont="1" applyFill="1" applyBorder="1" applyAlignment="1" applyProtection="1">
      <protection hidden="1"/>
    </xf>
    <xf numFmtId="164" fontId="14" fillId="3" borderId="17" xfId="1" applyNumberFormat="1" applyFont="1" applyFill="1" applyBorder="1" applyAlignment="1" applyProtection="1">
      <alignment horizontal="right"/>
      <protection hidden="1"/>
    </xf>
    <xf numFmtId="0" fontId="14" fillId="0" borderId="1" xfId="1" applyNumberFormat="1" applyFont="1" applyFill="1" applyBorder="1" applyAlignment="1" applyProtection="1">
      <alignment vertical="center" wrapText="1"/>
      <protection hidden="1"/>
    </xf>
    <xf numFmtId="164" fontId="15" fillId="3" borderId="2" xfId="1" applyNumberFormat="1" applyFont="1" applyFill="1" applyBorder="1" applyAlignment="1" applyProtection="1">
      <alignment horizontal="center" wrapText="1"/>
      <protection hidden="1"/>
    </xf>
    <xf numFmtId="0" fontId="2" fillId="3" borderId="19" xfId="0" applyFont="1" applyFill="1" applyBorder="1" applyAlignment="1">
      <alignment horizontal="center" vertical="center" wrapText="1"/>
    </xf>
    <xf numFmtId="0" fontId="2" fillId="3" borderId="11" xfId="0" applyFont="1" applyFill="1" applyBorder="1" applyAlignment="1">
      <alignment horizontal="center" vertical="center" wrapText="1"/>
    </xf>
    <xf numFmtId="0" fontId="2" fillId="3" borderId="12"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1" fillId="2" borderId="0" xfId="0" applyFont="1" applyFill="1" applyAlignment="1">
      <alignment horizontal="center" vertical="center"/>
    </xf>
    <xf numFmtId="0" fontId="2" fillId="3" borderId="10"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2" fillId="3" borderId="11" xfId="0" applyFont="1" applyFill="1" applyBorder="1" applyAlignment="1">
      <alignment horizontal="center" vertical="center" textRotation="90"/>
    </xf>
    <xf numFmtId="0" fontId="2" fillId="3" borderId="1" xfId="0" applyFont="1" applyFill="1" applyBorder="1" applyAlignment="1">
      <alignment horizontal="center" vertical="center" textRotation="90"/>
    </xf>
    <xf numFmtId="0" fontId="2" fillId="3" borderId="12" xfId="0" applyFont="1" applyFill="1" applyBorder="1" applyAlignment="1">
      <alignment horizontal="center" vertical="center" textRotation="90"/>
    </xf>
    <xf numFmtId="0" fontId="2" fillId="3" borderId="6" xfId="0" applyFont="1" applyFill="1" applyBorder="1" applyAlignment="1">
      <alignment horizontal="center" vertical="center" textRotation="90"/>
    </xf>
    <xf numFmtId="0" fontId="2" fillId="3" borderId="26" xfId="0" applyFont="1" applyFill="1" applyBorder="1" applyAlignment="1">
      <alignment horizontal="center" vertical="center" wrapText="1"/>
    </xf>
    <xf numFmtId="0" fontId="2" fillId="3" borderId="20" xfId="0" applyFont="1" applyFill="1" applyBorder="1" applyAlignment="1">
      <alignment horizontal="center" vertical="center" wrapText="1"/>
    </xf>
    <xf numFmtId="0" fontId="2" fillId="3" borderId="4" xfId="0" applyFont="1" applyFill="1" applyBorder="1" applyAlignment="1">
      <alignment horizontal="center" vertical="center"/>
    </xf>
    <xf numFmtId="0" fontId="2" fillId="3" borderId="1" xfId="0" applyFont="1" applyFill="1" applyBorder="1" applyAlignment="1">
      <alignment horizontal="center" vertical="center"/>
    </xf>
    <xf numFmtId="164" fontId="2" fillId="0" borderId="2" xfId="0" applyNumberFormat="1" applyFont="1" applyBorder="1" applyAlignment="1">
      <alignment horizontal="center" vertical="center"/>
    </xf>
    <xf numFmtId="164" fontId="2" fillId="0" borderId="3" xfId="0" applyNumberFormat="1" applyFont="1" applyBorder="1" applyAlignment="1">
      <alignment horizontal="center" vertical="center"/>
    </xf>
    <xf numFmtId="164" fontId="2" fillId="0" borderId="4" xfId="0" applyNumberFormat="1" applyFont="1" applyBorder="1" applyAlignment="1">
      <alignment horizontal="center" vertical="center"/>
    </xf>
    <xf numFmtId="164" fontId="2" fillId="0" borderId="2" xfId="0" applyNumberFormat="1" applyFont="1" applyBorder="1" applyAlignment="1">
      <alignment horizontal="center" vertical="center" wrapText="1"/>
    </xf>
    <xf numFmtId="164" fontId="2" fillId="0" borderId="3" xfId="0" applyNumberFormat="1" applyFont="1" applyBorder="1" applyAlignment="1">
      <alignment horizontal="center" vertical="center" wrapText="1"/>
    </xf>
    <xf numFmtId="164" fontId="2" fillId="0" borderId="4" xfId="0" applyNumberFormat="1" applyFont="1" applyBorder="1" applyAlignment="1">
      <alignment horizontal="center" vertical="center" wrapText="1"/>
    </xf>
    <xf numFmtId="0" fontId="29" fillId="0" borderId="13" xfId="1" applyNumberFormat="1" applyFont="1" applyFill="1" applyBorder="1" applyAlignment="1" applyProtection="1">
      <alignment horizontal="center" vertical="center" wrapText="1"/>
      <protection hidden="1"/>
    </xf>
    <xf numFmtId="0" fontId="29" fillId="0" borderId="14" xfId="1" applyNumberFormat="1" applyFont="1" applyFill="1" applyBorder="1" applyAlignment="1" applyProtection="1">
      <alignment horizontal="center" vertical="center" wrapText="1"/>
      <protection hidden="1"/>
    </xf>
    <xf numFmtId="0" fontId="27" fillId="0" borderId="2" xfId="1" applyFont="1" applyBorder="1" applyAlignment="1" applyProtection="1">
      <alignment horizontal="center"/>
      <protection hidden="1"/>
    </xf>
    <xf numFmtId="0" fontId="27" fillId="0" borderId="4" xfId="1" applyFont="1" applyBorder="1" applyAlignment="1" applyProtection="1">
      <alignment horizontal="center"/>
      <protection hidden="1"/>
    </xf>
    <xf numFmtId="0" fontId="14" fillId="0" borderId="0" xfId="1" applyNumberFormat="1" applyFont="1" applyFill="1" applyAlignment="1" applyProtection="1">
      <alignment horizontal="center" vertical="center" wrapText="1"/>
      <protection hidden="1"/>
    </xf>
    <xf numFmtId="0" fontId="3" fillId="0" borderId="1" xfId="1" applyNumberFormat="1" applyFont="1" applyFill="1" applyBorder="1" applyAlignment="1" applyProtection="1">
      <alignment horizontal="center" vertical="center" wrapText="1"/>
      <protection hidden="1"/>
    </xf>
    <xf numFmtId="49" fontId="14" fillId="3" borderId="0" xfId="1" applyNumberFormat="1" applyFont="1" applyFill="1" applyAlignment="1" applyProtection="1">
      <alignment horizontal="center" wrapText="1"/>
      <protection hidden="1"/>
    </xf>
    <xf numFmtId="0" fontId="3" fillId="3" borderId="1" xfId="1" applyNumberFormat="1" applyFont="1" applyFill="1" applyBorder="1" applyAlignment="1" applyProtection="1">
      <alignment horizontal="center" vertical="center" wrapText="1"/>
      <protection hidden="1"/>
    </xf>
    <xf numFmtId="49" fontId="29" fillId="3" borderId="1" xfId="1" applyNumberFormat="1" applyFont="1" applyFill="1" applyBorder="1" applyAlignment="1" applyProtection="1">
      <alignment horizontal="center" wrapText="1"/>
      <protection hidden="1"/>
    </xf>
    <xf numFmtId="49" fontId="29" fillId="3" borderId="2" xfId="1" applyNumberFormat="1" applyFont="1" applyFill="1" applyBorder="1" applyAlignment="1" applyProtection="1">
      <alignment horizontal="center" wrapText="1"/>
      <protection hidden="1"/>
    </xf>
    <xf numFmtId="49" fontId="3" fillId="3" borderId="1" xfId="1" applyNumberFormat="1" applyFont="1" applyFill="1" applyBorder="1" applyAlignment="1" applyProtection="1">
      <alignment horizontal="center"/>
      <protection hidden="1"/>
    </xf>
    <xf numFmtId="0" fontId="29" fillId="3" borderId="1" xfId="1" applyNumberFormat="1" applyFont="1" applyFill="1" applyBorder="1" applyAlignment="1" applyProtection="1">
      <alignment horizontal="center" vertical="center" wrapText="1"/>
      <protection hidden="1"/>
    </xf>
    <xf numFmtId="0" fontId="37" fillId="0" borderId="0" xfId="0" applyFont="1" applyFill="1" applyBorder="1" applyAlignment="1">
      <alignment horizontal="center" vertical="center" wrapText="1"/>
    </xf>
    <xf numFmtId="0" fontId="0" fillId="0" borderId="0" xfId="0" applyAlignment="1">
      <alignment wrapText="1"/>
    </xf>
    <xf numFmtId="0" fontId="37" fillId="0" borderId="29" xfId="0" applyFont="1" applyFill="1" applyBorder="1" applyAlignment="1">
      <alignment horizontal="center" vertical="center" wrapText="1"/>
    </xf>
    <xf numFmtId="0" fontId="0" fillId="0" borderId="29" xfId="0" applyBorder="1" applyAlignment="1">
      <alignment wrapText="1"/>
    </xf>
    <xf numFmtId="49" fontId="38" fillId="0" borderId="13" xfId="0" applyNumberFormat="1" applyFont="1" applyFill="1" applyBorder="1" applyAlignment="1">
      <alignment horizontal="center" vertical="center" wrapText="1"/>
    </xf>
    <xf numFmtId="49" fontId="38" fillId="0" borderId="14" xfId="0" applyNumberFormat="1" applyFont="1" applyFill="1" applyBorder="1" applyAlignment="1">
      <alignment horizontal="center" vertical="center" wrapText="1"/>
    </xf>
    <xf numFmtId="49" fontId="38" fillId="0" borderId="1" xfId="0" applyNumberFormat="1" applyFont="1" applyFill="1" applyBorder="1" applyAlignment="1">
      <alignment horizontal="center" vertical="center" wrapText="1"/>
    </xf>
    <xf numFmtId="0" fontId="38" fillId="0" borderId="1" xfId="0" applyFont="1" applyFill="1" applyBorder="1" applyAlignment="1">
      <alignment horizontal="center" vertical="center"/>
    </xf>
    <xf numFmtId="0" fontId="38" fillId="0" borderId="1" xfId="0" applyFont="1" applyFill="1" applyBorder="1" applyAlignment="1">
      <alignment horizontal="center" vertical="center" wrapText="1"/>
    </xf>
    <xf numFmtId="0" fontId="29" fillId="0" borderId="1" xfId="0" applyFont="1" applyFill="1" applyBorder="1" applyAlignment="1">
      <alignment horizontal="left" vertical="center" wrapText="1"/>
    </xf>
    <xf numFmtId="49" fontId="29" fillId="0" borderId="1" xfId="0" applyNumberFormat="1" applyFont="1" applyFill="1" applyBorder="1" applyAlignment="1">
      <alignment horizontal="center"/>
    </xf>
    <xf numFmtId="164" fontId="29" fillId="0" borderId="1" xfId="0" applyNumberFormat="1" applyFont="1" applyFill="1" applyBorder="1" applyAlignment="1">
      <alignment horizontal="right"/>
    </xf>
    <xf numFmtId="0" fontId="3" fillId="0" borderId="1" xfId="0" applyFont="1" applyFill="1" applyBorder="1" applyAlignment="1">
      <alignment horizontal="left" vertical="center" wrapText="1"/>
    </xf>
    <xf numFmtId="49" fontId="3" fillId="0" borderId="1" xfId="0" applyNumberFormat="1" applyFont="1" applyFill="1" applyBorder="1" applyAlignment="1">
      <alignment horizontal="center"/>
    </xf>
    <xf numFmtId="49" fontId="3" fillId="0" borderId="1" xfId="0" applyNumberFormat="1" applyFont="1" applyFill="1" applyBorder="1" applyAlignment="1">
      <alignment horizontal="right"/>
    </xf>
    <xf numFmtId="164" fontId="3" fillId="0" borderId="1" xfId="0" applyNumberFormat="1" applyFont="1" applyFill="1" applyBorder="1" applyAlignment="1"/>
    <xf numFmtId="164" fontId="3" fillId="0" borderId="1" xfId="0" applyNumberFormat="1" applyFont="1" applyFill="1" applyBorder="1" applyAlignment="1">
      <alignment horizontal="right"/>
    </xf>
    <xf numFmtId="0" fontId="29" fillId="3" borderId="1" xfId="0" applyFont="1" applyFill="1" applyBorder="1" applyAlignment="1">
      <alignment horizontal="left" vertical="center" wrapText="1"/>
    </xf>
    <xf numFmtId="49" fontId="29" fillId="3" borderId="1" xfId="0" applyNumberFormat="1" applyFont="1" applyFill="1" applyBorder="1" applyAlignment="1">
      <alignment horizontal="center"/>
    </xf>
    <xf numFmtId="164" fontId="29" fillId="3" borderId="1" xfId="0" applyNumberFormat="1" applyFont="1" applyFill="1" applyBorder="1" applyAlignment="1">
      <alignment horizontal="right"/>
    </xf>
    <xf numFmtId="0" fontId="3" fillId="3" borderId="1" xfId="0" applyFont="1" applyFill="1" applyBorder="1" applyAlignment="1">
      <alignment horizontal="left" vertical="center" wrapText="1"/>
    </xf>
    <xf numFmtId="49" fontId="3" fillId="3" borderId="1" xfId="0" applyNumberFormat="1" applyFont="1" applyFill="1" applyBorder="1" applyAlignment="1">
      <alignment horizontal="center"/>
    </xf>
    <xf numFmtId="164" fontId="3" fillId="3" borderId="1" xfId="0" applyNumberFormat="1" applyFont="1" applyFill="1" applyBorder="1" applyAlignment="1">
      <alignment horizontal="right"/>
    </xf>
    <xf numFmtId="0" fontId="2" fillId="0" borderId="0" xfId="0" applyFont="1" applyAlignment="1">
      <alignment horizontal="left"/>
    </xf>
    <xf numFmtId="0" fontId="15" fillId="3" borderId="0" xfId="1" applyFont="1" applyFill="1" applyAlignment="1">
      <alignment horizontal="left"/>
    </xf>
    <xf numFmtId="49" fontId="15" fillId="3" borderId="0" xfId="1" applyNumberFormat="1" applyFont="1" applyFill="1" applyAlignment="1" applyProtection="1">
      <alignment horizontal="left"/>
      <protection hidden="1"/>
    </xf>
  </cellXfs>
  <cellStyles count="3">
    <cellStyle name="Обычный" xfId="0" builtinId="0"/>
    <cellStyle name="Обычный 2" xfId="1"/>
    <cellStyle name="Обычный 4" xfId="2"/>
  </cellStyles>
  <dxfs count="0"/>
  <tableStyles count="0" defaultTableStyle="TableStyleMedium2" defaultPivotStyle="PivotStyleMedium9"/>
  <colors>
    <mruColors>
      <color rgb="FFFFFFCC"/>
      <color rgb="FFCCFFCC"/>
      <color rgb="FFDDDDDD"/>
      <color rgb="FFEAEAEA"/>
      <color rgb="FF99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054;&#1058;&#1044;&#1045;&#1051;%20&#1041;&#1070;&#1044;&#1046;&#1045;&#1058;&#1053;&#1054;&#1043;&#1054;%20&#1055;&#1051;&#1040;&#1053;&#1048;&#1056;&#1054;&#1042;&#1040;&#1053;&#1048;&#1071;%20&#1048;%20&#1060;&#1048;&#1053;&#1040;&#1053;&#1057;&#1048;&#1056;&#1054;&#1042;&#1040;&#1053;&#1048;&#1071;/&#1088;&#1088;&#1086;/&#1054;&#1058;&#1044;&#1045;&#1051;%20&#1041;&#1070;&#1044;&#1046;&#1045;&#1058;&#1053;&#1054;&#1043;&#1054;%20&#1055;&#1051;&#1040;&#1053;&#1048;&#1056;&#1054;&#1042;&#1040;&#1053;&#1048;&#1071;%20&#1048;%20&#1060;&#1048;&#1053;&#1040;&#1053;&#1057;&#1048;&#1056;&#1054;&#1042;&#1040;&#1053;&#1048;&#1071;/&#1057;&#1103;&#1092;&#1091;&#1082;&#1086;&#1074;&#1072;/&#1059;&#1058;&#1054;&#1063;&#1053;&#1045;&#1053;&#1048;&#1045;%202012/7.%20&#1091;&#1090;&#1086;&#1095;&#1085;&#1077;&#1085;&#1080;&#1077;%20&#1074;%20&#1080;&#1102;&#1083;&#1077;/&#1040;&#1085;&#1072;&#1083;&#1080;&#1090;&#1080;&#1095;&#1077;&#1089;&#1082;&#1072;&#1103;%20&#1090;&#1072;&#1073;&#1083;&#1080;&#1094;&#1072;,%20&#1087;&#1088;&#1080;&#1083;&#1086;&#1078;&#1077;&#1085;&#1080;&#1103;%203,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свод 2012"/>
      <sheetName val="пр3"/>
      <sheetName val="пр4"/>
      <sheetName val="гр.6"/>
      <sheetName val="гр.7"/>
      <sheetName val="Гр. 8"/>
      <sheetName val="гр.9"/>
      <sheetName val="Гр.10"/>
      <sheetName val="гр.11"/>
      <sheetName val="гр.12"/>
    </sheetNames>
    <sheetDataSet>
      <sheetData sheetId="0">
        <row r="28">
          <cell r="T28">
            <v>243.3</v>
          </cell>
        </row>
      </sheetData>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AE571"/>
  <sheetViews>
    <sheetView view="pageBreakPreview" zoomScale="60" zoomScaleNormal="75" workbookViewId="0">
      <pane xSplit="3" ySplit="7" topLeftCell="D532" activePane="bottomRight" state="frozen"/>
      <selection pane="topRight" activeCell="D1" sqref="D1"/>
      <selection pane="bottomLeft" activeCell="A8" sqref="A8"/>
      <selection pane="bottomRight" activeCell="A535" sqref="A535:XFD536"/>
    </sheetView>
  </sheetViews>
  <sheetFormatPr defaultRowHeight="12.75" outlineLevelRow="2" outlineLevelCol="1" x14ac:dyDescent="0.2"/>
  <cols>
    <col min="1" max="1" width="119.5703125" style="2" customWidth="1"/>
    <col min="2" max="2" width="8.42578125" style="3" customWidth="1"/>
    <col min="3" max="3" width="9.140625" style="3" customWidth="1"/>
    <col min="4" max="4" width="19.7109375" style="4" customWidth="1"/>
    <col min="5" max="5" width="12.85546875" style="4" hidden="1" customWidth="1"/>
    <col min="6" max="6" width="14.140625" style="4" hidden="1" customWidth="1"/>
    <col min="7" max="7" width="17.5703125" style="4" hidden="1" customWidth="1" outlineLevel="1"/>
    <col min="8" max="8" width="17.140625" style="4" hidden="1" customWidth="1" outlineLevel="1"/>
    <col min="9" max="9" width="16.85546875" style="4" hidden="1" customWidth="1" outlineLevel="1"/>
    <col min="10" max="10" width="18.140625" style="4" hidden="1" customWidth="1" outlineLevel="1"/>
    <col min="11" max="12" width="20.140625" style="5" hidden="1" customWidth="1" outlineLevel="1"/>
    <col min="13" max="13" width="18.7109375" style="5" hidden="1" customWidth="1" outlineLevel="1"/>
    <col min="14" max="14" width="19.42578125" style="5" hidden="1" customWidth="1" outlineLevel="1"/>
    <col min="15" max="16" width="19.5703125" style="5" hidden="1" customWidth="1" outlineLevel="1"/>
    <col min="17" max="17" width="17.42578125" style="5" hidden="1" customWidth="1" outlineLevel="1"/>
    <col min="18" max="18" width="15.7109375" style="5" hidden="1" customWidth="1" outlineLevel="1"/>
    <col min="19" max="19" width="16.28515625" style="5" hidden="1" customWidth="1" outlineLevel="1"/>
    <col min="20" max="20" width="17.7109375" style="1" customWidth="1" collapsed="1"/>
    <col min="21" max="21" width="16.7109375" style="1" customWidth="1"/>
    <col min="22" max="22" width="19" style="1" customWidth="1"/>
    <col min="23" max="23" width="17.7109375" style="1" customWidth="1" collapsed="1"/>
    <col min="24" max="24" width="16.7109375" style="1" customWidth="1"/>
    <col min="25" max="25" width="19" style="1" customWidth="1"/>
    <col min="26" max="26" width="17.7109375" style="1" customWidth="1" outlineLevel="1" collapsed="1"/>
    <col min="27" max="27" width="16.7109375" style="1" customWidth="1" outlineLevel="1"/>
    <col min="28" max="28" width="19" style="1" customWidth="1" outlineLevel="1"/>
    <col min="29" max="30" width="9.140625" style="1"/>
    <col min="31" max="31" width="20.140625" style="1" customWidth="1"/>
    <col min="32" max="16384" width="9.140625" style="1"/>
  </cols>
  <sheetData>
    <row r="2" spans="1:28" ht="26.25" customHeight="1" x14ac:dyDescent="0.25">
      <c r="A2" s="360" t="s">
        <v>450</v>
      </c>
      <c r="B2" s="360"/>
      <c r="C2" s="360"/>
      <c r="D2" s="360"/>
      <c r="E2" s="360"/>
      <c r="F2" s="360"/>
      <c r="G2" s="360"/>
      <c r="H2" s="360"/>
      <c r="I2" s="360"/>
      <c r="J2" s="360"/>
      <c r="K2" s="360"/>
      <c r="L2" s="360"/>
      <c r="M2" s="360"/>
      <c r="N2" s="360"/>
      <c r="O2" s="360"/>
      <c r="P2" s="360"/>
      <c r="Q2" s="360"/>
      <c r="R2" s="360"/>
      <c r="S2" s="360"/>
      <c r="T2" s="360"/>
      <c r="U2" s="360"/>
      <c r="V2" s="360"/>
      <c r="Y2"/>
      <c r="Z2"/>
    </row>
    <row r="3" spans="1:28" ht="15.75" customHeight="1" thickBot="1" x14ac:dyDescent="0.25">
      <c r="Y3" s="1" t="s">
        <v>452</v>
      </c>
    </row>
    <row r="4" spans="1:28" s="6" customFormat="1" ht="18" customHeight="1" x14ac:dyDescent="0.25">
      <c r="A4" s="361" t="s">
        <v>0</v>
      </c>
      <c r="B4" s="363" t="s">
        <v>1</v>
      </c>
      <c r="C4" s="365" t="s">
        <v>2</v>
      </c>
      <c r="D4" s="367" t="s">
        <v>3</v>
      </c>
      <c r="E4" s="369" t="s">
        <v>4</v>
      </c>
      <c r="F4" s="370"/>
      <c r="G4" s="358" t="s">
        <v>5</v>
      </c>
      <c r="H4" s="358"/>
      <c r="I4" s="358"/>
      <c r="J4" s="371" t="s">
        <v>6</v>
      </c>
      <c r="K4" s="372"/>
      <c r="L4" s="372"/>
      <c r="M4" s="372"/>
      <c r="N4" s="372"/>
      <c r="O4" s="372"/>
      <c r="P4" s="372"/>
      <c r="Q4" s="372"/>
      <c r="R4" s="373"/>
      <c r="S4" s="371" t="s">
        <v>7</v>
      </c>
      <c r="T4" s="361" t="s">
        <v>1039</v>
      </c>
      <c r="U4" s="355"/>
      <c r="V4" s="356"/>
      <c r="W4" s="354" t="s">
        <v>865</v>
      </c>
      <c r="X4" s="355"/>
      <c r="Y4" s="356"/>
      <c r="Z4" s="354" t="s">
        <v>451</v>
      </c>
      <c r="AA4" s="355"/>
      <c r="AB4" s="356"/>
    </row>
    <row r="5" spans="1:28" s="6" customFormat="1" ht="45.75" customHeight="1" x14ac:dyDescent="0.25">
      <c r="A5" s="362"/>
      <c r="B5" s="364"/>
      <c r="C5" s="366"/>
      <c r="D5" s="368"/>
      <c r="E5" s="205"/>
      <c r="F5" s="7"/>
      <c r="G5" s="358"/>
      <c r="H5" s="358"/>
      <c r="I5" s="358"/>
      <c r="J5" s="374" t="s">
        <v>8</v>
      </c>
      <c r="K5" s="375"/>
      <c r="L5" s="375"/>
      <c r="M5" s="375"/>
      <c r="N5" s="376"/>
      <c r="O5" s="374" t="s">
        <v>9</v>
      </c>
      <c r="P5" s="375"/>
      <c r="Q5" s="375"/>
      <c r="R5" s="376"/>
      <c r="S5" s="371"/>
      <c r="T5" s="362"/>
      <c r="U5" s="358"/>
      <c r="V5" s="359"/>
      <c r="W5" s="357"/>
      <c r="X5" s="358"/>
      <c r="Y5" s="359"/>
      <c r="Z5" s="357"/>
      <c r="AA5" s="358"/>
      <c r="AB5" s="359"/>
    </row>
    <row r="6" spans="1:28" s="13" customFormat="1" ht="186" customHeight="1" x14ac:dyDescent="0.25">
      <c r="A6" s="362"/>
      <c r="B6" s="364"/>
      <c r="C6" s="366"/>
      <c r="D6" s="368"/>
      <c r="E6" s="175" t="s">
        <v>10</v>
      </c>
      <c r="F6" s="8" t="s">
        <v>11</v>
      </c>
      <c r="G6" s="8" t="s">
        <v>12</v>
      </c>
      <c r="H6" s="8" t="s">
        <v>10</v>
      </c>
      <c r="I6" s="8" t="s">
        <v>11</v>
      </c>
      <c r="J6" s="9" t="s">
        <v>13</v>
      </c>
      <c r="K6" s="10" t="s">
        <v>14</v>
      </c>
      <c r="L6" s="11" t="s">
        <v>15</v>
      </c>
      <c r="M6" s="11"/>
      <c r="N6" s="12"/>
      <c r="O6" s="11" t="s">
        <v>16</v>
      </c>
      <c r="P6" s="9" t="s">
        <v>17</v>
      </c>
      <c r="Q6" s="11" t="s">
        <v>18</v>
      </c>
      <c r="R6" s="8" t="s">
        <v>19</v>
      </c>
      <c r="S6" s="371"/>
      <c r="T6" s="166" t="s">
        <v>20</v>
      </c>
      <c r="U6" s="165" t="s">
        <v>10</v>
      </c>
      <c r="V6" s="167" t="s">
        <v>11</v>
      </c>
      <c r="W6" s="175" t="s">
        <v>20</v>
      </c>
      <c r="X6" s="165" t="s">
        <v>10</v>
      </c>
      <c r="Y6" s="167" t="s">
        <v>11</v>
      </c>
      <c r="Z6" s="175" t="s">
        <v>20</v>
      </c>
      <c r="AA6" s="165" t="s">
        <v>10</v>
      </c>
      <c r="AB6" s="167" t="s">
        <v>11</v>
      </c>
    </row>
    <row r="7" spans="1:28" s="15" customFormat="1" x14ac:dyDescent="0.2">
      <c r="A7" s="91" t="s">
        <v>21</v>
      </c>
      <c r="B7" s="14" t="s">
        <v>22</v>
      </c>
      <c r="C7" s="92">
        <v>1</v>
      </c>
      <c r="D7" s="211">
        <v>2</v>
      </c>
      <c r="E7" s="176">
        <v>5</v>
      </c>
      <c r="F7" s="14">
        <v>6</v>
      </c>
      <c r="G7" s="14">
        <v>3</v>
      </c>
      <c r="H7" s="14">
        <v>4</v>
      </c>
      <c r="I7" s="14">
        <v>5</v>
      </c>
      <c r="J7" s="14">
        <v>6</v>
      </c>
      <c r="K7" s="14">
        <v>7</v>
      </c>
      <c r="L7" s="14">
        <v>7</v>
      </c>
      <c r="M7" s="14">
        <v>9</v>
      </c>
      <c r="N7" s="14">
        <v>9</v>
      </c>
      <c r="O7" s="14">
        <v>8</v>
      </c>
      <c r="P7" s="14">
        <v>9</v>
      </c>
      <c r="Q7" s="14">
        <v>10</v>
      </c>
      <c r="R7" s="14">
        <v>12</v>
      </c>
      <c r="S7" s="77">
        <v>11</v>
      </c>
      <c r="T7" s="91">
        <v>12</v>
      </c>
      <c r="U7" s="14">
        <v>13</v>
      </c>
      <c r="V7" s="92">
        <v>14</v>
      </c>
      <c r="W7" s="176">
        <v>12</v>
      </c>
      <c r="X7" s="14">
        <v>13</v>
      </c>
      <c r="Y7" s="92">
        <v>14</v>
      </c>
      <c r="Z7" s="176">
        <v>12</v>
      </c>
      <c r="AA7" s="14">
        <v>13</v>
      </c>
      <c r="AB7" s="92">
        <v>14</v>
      </c>
    </row>
    <row r="8" spans="1:28" s="19" customFormat="1" ht="18.75" customHeight="1" x14ac:dyDescent="0.3">
      <c r="A8" s="227" t="s">
        <v>23</v>
      </c>
      <c r="B8" s="16" t="s">
        <v>24</v>
      </c>
      <c r="C8" s="228" t="s">
        <v>25</v>
      </c>
      <c r="D8" s="212">
        <f t="shared" ref="D8:Y8" si="0">SUM(D9+D11+D15+D17+D19+D25+D27)</f>
        <v>308483.40000000002</v>
      </c>
      <c r="E8" s="177">
        <f t="shared" si="0"/>
        <v>289206.10000000003</v>
      </c>
      <c r="F8" s="18">
        <f t="shared" si="0"/>
        <v>19277.3</v>
      </c>
      <c r="G8" s="18" t="e">
        <f t="shared" si="0"/>
        <v>#REF!</v>
      </c>
      <c r="H8" s="18" t="e">
        <f t="shared" si="0"/>
        <v>#REF!</v>
      </c>
      <c r="I8" s="18">
        <f t="shared" si="0"/>
        <v>12235.000000000002</v>
      </c>
      <c r="J8" s="18" t="e">
        <f t="shared" si="0"/>
        <v>#REF!</v>
      </c>
      <c r="K8" s="18">
        <f t="shared" si="0"/>
        <v>0</v>
      </c>
      <c r="L8" s="18">
        <f t="shared" si="0"/>
        <v>0</v>
      </c>
      <c r="M8" s="18">
        <f t="shared" si="0"/>
        <v>0</v>
      </c>
      <c r="N8" s="18">
        <f t="shared" si="0"/>
        <v>0</v>
      </c>
      <c r="O8" s="18">
        <f t="shared" si="0"/>
        <v>0</v>
      </c>
      <c r="P8" s="18">
        <f t="shared" si="0"/>
        <v>-4.3</v>
      </c>
      <c r="Q8" s="18">
        <f t="shared" si="0"/>
        <v>0</v>
      </c>
      <c r="R8" s="18">
        <f t="shared" si="0"/>
        <v>0</v>
      </c>
      <c r="S8" s="78" t="e">
        <f t="shared" si="0"/>
        <v>#REF!</v>
      </c>
      <c r="T8" s="93">
        <f t="shared" si="0"/>
        <v>332377.8</v>
      </c>
      <c r="U8" s="18">
        <f t="shared" si="0"/>
        <v>320147.10000000003</v>
      </c>
      <c r="V8" s="94">
        <f t="shared" si="0"/>
        <v>12230.7</v>
      </c>
      <c r="W8" s="177">
        <f t="shared" si="0"/>
        <v>328616</v>
      </c>
      <c r="X8" s="18">
        <f t="shared" si="0"/>
        <v>317199</v>
      </c>
      <c r="Y8" s="94">
        <f t="shared" si="0"/>
        <v>11417</v>
      </c>
      <c r="Z8" s="177">
        <f t="shared" ref="Z8:Z9" si="1">SUM(W8/T8*100)</f>
        <v>98.868215626916125</v>
      </c>
      <c r="AA8" s="18">
        <f t="shared" ref="AA8:AA9" si="2">SUM(X8/U8*100)</f>
        <v>99.079142056885715</v>
      </c>
      <c r="AB8" s="94">
        <f t="shared" ref="AB8" si="3">SUM(Y8/V8*100)</f>
        <v>93.347069260140458</v>
      </c>
    </row>
    <row r="9" spans="1:28" s="23" customFormat="1" ht="18.75" customHeight="1" x14ac:dyDescent="0.3">
      <c r="A9" s="229" t="s">
        <v>26</v>
      </c>
      <c r="B9" s="20" t="s">
        <v>24</v>
      </c>
      <c r="C9" s="230" t="s">
        <v>27</v>
      </c>
      <c r="D9" s="213">
        <f t="shared" ref="D9:D53" si="4">SUM(E9:F9)</f>
        <v>4145.6000000000004</v>
      </c>
      <c r="E9" s="191">
        <f>SUM(E10)</f>
        <v>4145.6000000000004</v>
      </c>
      <c r="F9" s="22">
        <f>SUM(F10)</f>
        <v>0</v>
      </c>
      <c r="G9" s="21">
        <f t="shared" ref="G9:G66" si="5">SUM(H9:I9)</f>
        <v>4992.2</v>
      </c>
      <c r="H9" s="22">
        <f>SUM(H10)</f>
        <v>4992.2</v>
      </c>
      <c r="I9" s="22">
        <f t="shared" ref="I9:Y9" si="6">SUM(I10)</f>
        <v>0</v>
      </c>
      <c r="J9" s="22">
        <f t="shared" si="6"/>
        <v>0</v>
      </c>
      <c r="K9" s="22">
        <f t="shared" si="6"/>
        <v>0</v>
      </c>
      <c r="L9" s="22">
        <f t="shared" si="6"/>
        <v>0</v>
      </c>
      <c r="M9" s="22">
        <f t="shared" si="6"/>
        <v>0</v>
      </c>
      <c r="N9" s="22">
        <f t="shared" si="6"/>
        <v>0</v>
      </c>
      <c r="O9" s="22">
        <f t="shared" si="6"/>
        <v>0</v>
      </c>
      <c r="P9" s="22">
        <f t="shared" si="6"/>
        <v>0</v>
      </c>
      <c r="Q9" s="22">
        <f t="shared" si="6"/>
        <v>0</v>
      </c>
      <c r="R9" s="22">
        <f t="shared" si="6"/>
        <v>0</v>
      </c>
      <c r="S9" s="79">
        <f t="shared" si="6"/>
        <v>0</v>
      </c>
      <c r="T9" s="95">
        <f t="shared" si="6"/>
        <v>4992.2</v>
      </c>
      <c r="U9" s="22">
        <f>SUM(U10)</f>
        <v>4992.2</v>
      </c>
      <c r="V9" s="96">
        <f t="shared" si="6"/>
        <v>0</v>
      </c>
      <c r="W9" s="191">
        <f t="shared" si="6"/>
        <v>4987.5</v>
      </c>
      <c r="X9" s="22">
        <f>SUM(X10)</f>
        <v>4987.5</v>
      </c>
      <c r="Y9" s="96">
        <f t="shared" si="6"/>
        <v>0</v>
      </c>
      <c r="Z9" s="178">
        <f t="shared" si="1"/>
        <v>99.905853130884182</v>
      </c>
      <c r="AA9" s="156">
        <f t="shared" si="2"/>
        <v>99.905853130884182</v>
      </c>
      <c r="AB9" s="171">
        <v>0</v>
      </c>
    </row>
    <row r="10" spans="1:28" s="23" customFormat="1" ht="18.75" customHeight="1" x14ac:dyDescent="0.3">
      <c r="A10" s="231" t="s">
        <v>28</v>
      </c>
      <c r="B10" s="24" t="s">
        <v>24</v>
      </c>
      <c r="C10" s="232" t="s">
        <v>27</v>
      </c>
      <c r="D10" s="214">
        <f t="shared" si="4"/>
        <v>4145.6000000000004</v>
      </c>
      <c r="E10" s="192">
        <v>4145.6000000000004</v>
      </c>
      <c r="F10" s="25"/>
      <c r="G10" s="25">
        <f t="shared" si="5"/>
        <v>4992.2</v>
      </c>
      <c r="H10" s="25">
        <v>4992.2</v>
      </c>
      <c r="I10" s="25"/>
      <c r="J10" s="25"/>
      <c r="K10" s="26"/>
      <c r="L10" s="26"/>
      <c r="M10" s="26"/>
      <c r="N10" s="26"/>
      <c r="O10" s="26"/>
      <c r="P10" s="26"/>
      <c r="Q10" s="26"/>
      <c r="R10" s="26"/>
      <c r="S10" s="88">
        <f t="shared" ref="S10:S63" si="7">SUM(J10:R10)</f>
        <v>0</v>
      </c>
      <c r="T10" s="97">
        <f>SUM(U10:V10)</f>
        <v>4992.2</v>
      </c>
      <c r="U10" s="28">
        <f>H10+J10+K10+M10+N10+L10</f>
        <v>4992.2</v>
      </c>
      <c r="V10" s="98">
        <f>SUM(I10+O10+P10+Q10+R10)</f>
        <v>0</v>
      </c>
      <c r="W10" s="192">
        <f>SUM(X10:Y10)</f>
        <v>4987.5</v>
      </c>
      <c r="X10" s="28">
        <v>4987.5</v>
      </c>
      <c r="Y10" s="98"/>
      <c r="Z10" s="179">
        <f>SUM(W10/T10*100)</f>
        <v>99.905853130884182</v>
      </c>
      <c r="AA10" s="28">
        <f>SUM(X10/U10*100)</f>
        <v>99.905853130884182</v>
      </c>
      <c r="AB10" s="98"/>
    </row>
    <row r="11" spans="1:28" s="23" customFormat="1" ht="18.75" customHeight="1" x14ac:dyDescent="0.3">
      <c r="A11" s="229" t="s">
        <v>29</v>
      </c>
      <c r="B11" s="20" t="s">
        <v>24</v>
      </c>
      <c r="C11" s="230" t="s">
        <v>30</v>
      </c>
      <c r="D11" s="213">
        <f t="shared" si="4"/>
        <v>18545.099999999999</v>
      </c>
      <c r="E11" s="191">
        <f>SUM(E12+E13+E14)</f>
        <v>18545.099999999999</v>
      </c>
      <c r="F11" s="22">
        <f>SUM(F12+F13+F14)</f>
        <v>0</v>
      </c>
      <c r="G11" s="21">
        <f t="shared" si="5"/>
        <v>19853.900000000001</v>
      </c>
      <c r="H11" s="22">
        <f>SUM(H12+H13+H14)</f>
        <v>19853.900000000001</v>
      </c>
      <c r="I11" s="22">
        <f t="shared" ref="I11:V11" si="8">SUM(I12+I13+I14)</f>
        <v>0</v>
      </c>
      <c r="J11" s="22">
        <f t="shared" si="8"/>
        <v>0</v>
      </c>
      <c r="K11" s="22">
        <f t="shared" si="8"/>
        <v>0</v>
      </c>
      <c r="L11" s="22">
        <f t="shared" si="8"/>
        <v>0</v>
      </c>
      <c r="M11" s="22">
        <f t="shared" si="8"/>
        <v>0</v>
      </c>
      <c r="N11" s="22">
        <f t="shared" si="8"/>
        <v>0</v>
      </c>
      <c r="O11" s="22">
        <f t="shared" si="8"/>
        <v>0</v>
      </c>
      <c r="P11" s="22">
        <f t="shared" si="8"/>
        <v>0</v>
      </c>
      <c r="Q11" s="22">
        <f t="shared" si="8"/>
        <v>0</v>
      </c>
      <c r="R11" s="22">
        <f t="shared" si="8"/>
        <v>0</v>
      </c>
      <c r="S11" s="79">
        <f t="shared" si="8"/>
        <v>0</v>
      </c>
      <c r="T11" s="95">
        <f t="shared" si="8"/>
        <v>19853.900000000001</v>
      </c>
      <c r="U11" s="22">
        <f t="shared" si="8"/>
        <v>19853.900000000001</v>
      </c>
      <c r="V11" s="96">
        <f t="shared" si="8"/>
        <v>0</v>
      </c>
      <c r="W11" s="191">
        <f t="shared" ref="W11:Y11" si="9">SUM(W12+W13+W14)</f>
        <v>19691.5</v>
      </c>
      <c r="X11" s="22">
        <f t="shared" si="9"/>
        <v>19691.5</v>
      </c>
      <c r="Y11" s="96">
        <f t="shared" si="9"/>
        <v>0</v>
      </c>
      <c r="Z11" s="178">
        <f t="shared" ref="Z11:Z19" si="10">SUM(W11/T11*100)</f>
        <v>99.182024690363093</v>
      </c>
      <c r="AA11" s="156">
        <f t="shared" ref="AA11:AA19" si="11">SUM(X11/U11*100)</f>
        <v>99.182024690363093</v>
      </c>
      <c r="AB11" s="171">
        <v>0</v>
      </c>
    </row>
    <row r="12" spans="1:28" s="23" customFormat="1" ht="17.25" customHeight="1" x14ac:dyDescent="0.3">
      <c r="A12" s="231" t="s">
        <v>31</v>
      </c>
      <c r="B12" s="24" t="s">
        <v>24</v>
      </c>
      <c r="C12" s="232" t="s">
        <v>30</v>
      </c>
      <c r="D12" s="214">
        <f t="shared" si="4"/>
        <v>3852.3</v>
      </c>
      <c r="E12" s="192">
        <v>3852.3</v>
      </c>
      <c r="F12" s="25"/>
      <c r="G12" s="25">
        <f t="shared" si="5"/>
        <v>4537.3999999999996</v>
      </c>
      <c r="H12" s="25">
        <v>4537.3999999999996</v>
      </c>
      <c r="I12" s="25"/>
      <c r="J12" s="25"/>
      <c r="K12" s="26"/>
      <c r="L12" s="26"/>
      <c r="M12" s="26"/>
      <c r="N12" s="26"/>
      <c r="O12" s="26"/>
      <c r="P12" s="26"/>
      <c r="Q12" s="26"/>
      <c r="R12" s="26"/>
      <c r="S12" s="88">
        <f t="shared" si="7"/>
        <v>0</v>
      </c>
      <c r="T12" s="97">
        <f>SUM(U12:V12)</f>
        <v>4537.3999999999996</v>
      </c>
      <c r="U12" s="28">
        <f>H12+J12+K12+M12+N12+L12</f>
        <v>4537.3999999999996</v>
      </c>
      <c r="V12" s="98">
        <f t="shared" ref="V12:V63" si="12">SUM(I12+O12+P12+Q12+R12)</f>
        <v>0</v>
      </c>
      <c r="W12" s="192">
        <f>SUM(X12:Y12)</f>
        <v>4533.2</v>
      </c>
      <c r="X12" s="28">
        <v>4533.2</v>
      </c>
      <c r="Y12" s="98"/>
      <c r="Z12" s="179">
        <f t="shared" si="10"/>
        <v>99.907435976550445</v>
      </c>
      <c r="AA12" s="28">
        <f t="shared" si="11"/>
        <v>99.907435976550445</v>
      </c>
      <c r="AB12" s="98"/>
    </row>
    <row r="13" spans="1:28" s="23" customFormat="1" ht="45" customHeight="1" x14ac:dyDescent="0.3">
      <c r="A13" s="231" t="s">
        <v>32</v>
      </c>
      <c r="B13" s="24" t="s">
        <v>24</v>
      </c>
      <c r="C13" s="232" t="s">
        <v>30</v>
      </c>
      <c r="D13" s="214">
        <f t="shared" si="4"/>
        <v>1977.3</v>
      </c>
      <c r="E13" s="192">
        <v>1977.3</v>
      </c>
      <c r="F13" s="25"/>
      <c r="G13" s="25">
        <f t="shared" si="5"/>
        <v>1852.3</v>
      </c>
      <c r="H13" s="25">
        <v>1852.3</v>
      </c>
      <c r="I13" s="25"/>
      <c r="J13" s="25"/>
      <c r="K13" s="26"/>
      <c r="L13" s="26"/>
      <c r="M13" s="26"/>
      <c r="N13" s="26"/>
      <c r="O13" s="26"/>
      <c r="P13" s="26"/>
      <c r="Q13" s="26"/>
      <c r="R13" s="26"/>
      <c r="S13" s="88">
        <f t="shared" si="7"/>
        <v>0</v>
      </c>
      <c r="T13" s="97">
        <f t="shared" ref="T13:T63" si="13">SUM(U13:V13)</f>
        <v>1852.3</v>
      </c>
      <c r="U13" s="28">
        <f t="shared" ref="U13:U14" si="14">H13+J13+K13+M13+N13+L13</f>
        <v>1852.3</v>
      </c>
      <c r="V13" s="98">
        <f t="shared" si="12"/>
        <v>0</v>
      </c>
      <c r="W13" s="192">
        <f t="shared" ref="W13:W14" si="15">SUM(X13:Y13)</f>
        <v>1819.7</v>
      </c>
      <c r="X13" s="28">
        <v>1819.7</v>
      </c>
      <c r="Y13" s="98"/>
      <c r="Z13" s="179">
        <f t="shared" si="10"/>
        <v>98.240025913728886</v>
      </c>
      <c r="AA13" s="28">
        <f t="shared" si="11"/>
        <v>98.240025913728886</v>
      </c>
      <c r="AB13" s="98"/>
    </row>
    <row r="14" spans="1:28" s="23" customFormat="1" ht="17.25" customHeight="1" x14ac:dyDescent="0.3">
      <c r="A14" s="231" t="s">
        <v>33</v>
      </c>
      <c r="B14" s="24" t="s">
        <v>24</v>
      </c>
      <c r="C14" s="232" t="s">
        <v>30</v>
      </c>
      <c r="D14" s="214">
        <f t="shared" si="4"/>
        <v>12715.5</v>
      </c>
      <c r="E14" s="192">
        <v>12715.5</v>
      </c>
      <c r="F14" s="25"/>
      <c r="G14" s="25">
        <f t="shared" si="5"/>
        <v>13464.2</v>
      </c>
      <c r="H14" s="25">
        <v>13464.2</v>
      </c>
      <c r="I14" s="25"/>
      <c r="J14" s="25"/>
      <c r="K14" s="26"/>
      <c r="L14" s="26"/>
      <c r="M14" s="26"/>
      <c r="N14" s="26"/>
      <c r="O14" s="26"/>
      <c r="P14" s="26"/>
      <c r="Q14" s="26"/>
      <c r="R14" s="26"/>
      <c r="S14" s="88">
        <f t="shared" si="7"/>
        <v>0</v>
      </c>
      <c r="T14" s="97">
        <f t="shared" si="13"/>
        <v>13464.2</v>
      </c>
      <c r="U14" s="28">
        <f t="shared" si="14"/>
        <v>13464.2</v>
      </c>
      <c r="V14" s="98">
        <f t="shared" si="12"/>
        <v>0</v>
      </c>
      <c r="W14" s="192">
        <f t="shared" si="15"/>
        <v>13338.6</v>
      </c>
      <c r="X14" s="28">
        <v>13338.6</v>
      </c>
      <c r="Y14" s="98"/>
      <c r="Z14" s="179">
        <f t="shared" si="10"/>
        <v>99.067155865183224</v>
      </c>
      <c r="AA14" s="28">
        <f t="shared" si="11"/>
        <v>99.067155865183224</v>
      </c>
      <c r="AB14" s="98"/>
    </row>
    <row r="15" spans="1:28" s="23" customFormat="1" ht="17.25" customHeight="1" x14ac:dyDescent="0.3">
      <c r="A15" s="229" t="s">
        <v>34</v>
      </c>
      <c r="B15" s="20" t="s">
        <v>24</v>
      </c>
      <c r="C15" s="230" t="s">
        <v>35</v>
      </c>
      <c r="D15" s="213">
        <f t="shared" si="4"/>
        <v>190199.2</v>
      </c>
      <c r="E15" s="191">
        <f>SUM(E16)</f>
        <v>190199.2</v>
      </c>
      <c r="F15" s="22">
        <f>SUM(F16)</f>
        <v>0</v>
      </c>
      <c r="G15" s="21">
        <f t="shared" si="5"/>
        <v>199319.5</v>
      </c>
      <c r="H15" s="22">
        <f t="shared" ref="H15:Y15" si="16">SUM(H16)</f>
        <v>199319.5</v>
      </c>
      <c r="I15" s="22">
        <f t="shared" si="16"/>
        <v>0</v>
      </c>
      <c r="J15" s="22">
        <f t="shared" si="16"/>
        <v>41.2</v>
      </c>
      <c r="K15" s="22">
        <f t="shared" si="16"/>
        <v>0</v>
      </c>
      <c r="L15" s="22">
        <f t="shared" si="16"/>
        <v>0</v>
      </c>
      <c r="M15" s="22">
        <f t="shared" si="16"/>
        <v>0</v>
      </c>
      <c r="N15" s="22">
        <f t="shared" si="16"/>
        <v>0</v>
      </c>
      <c r="O15" s="22">
        <f t="shared" si="16"/>
        <v>0</v>
      </c>
      <c r="P15" s="22">
        <f t="shared" si="16"/>
        <v>0</v>
      </c>
      <c r="Q15" s="22">
        <f t="shared" si="16"/>
        <v>0</v>
      </c>
      <c r="R15" s="22">
        <f t="shared" si="16"/>
        <v>0</v>
      </c>
      <c r="S15" s="79">
        <f t="shared" si="16"/>
        <v>41.2</v>
      </c>
      <c r="T15" s="95">
        <f t="shared" si="16"/>
        <v>199360.7</v>
      </c>
      <c r="U15" s="22">
        <f t="shared" si="16"/>
        <v>199360.7</v>
      </c>
      <c r="V15" s="96">
        <f t="shared" si="16"/>
        <v>0</v>
      </c>
      <c r="W15" s="191">
        <f t="shared" si="16"/>
        <v>197363.5</v>
      </c>
      <c r="X15" s="22">
        <f t="shared" si="16"/>
        <v>197363.5</v>
      </c>
      <c r="Y15" s="96">
        <f t="shared" si="16"/>
        <v>0</v>
      </c>
      <c r="Z15" s="178">
        <f t="shared" si="10"/>
        <v>98.99819773907295</v>
      </c>
      <c r="AA15" s="156">
        <f t="shared" si="11"/>
        <v>98.99819773907295</v>
      </c>
      <c r="AB15" s="171">
        <v>0</v>
      </c>
    </row>
    <row r="16" spans="1:28" s="23" customFormat="1" ht="16.5" customHeight="1" x14ac:dyDescent="0.3">
      <c r="A16" s="231" t="s">
        <v>36</v>
      </c>
      <c r="B16" s="24" t="s">
        <v>24</v>
      </c>
      <c r="C16" s="232" t="s">
        <v>35</v>
      </c>
      <c r="D16" s="214">
        <f t="shared" si="4"/>
        <v>190199.2</v>
      </c>
      <c r="E16" s="192">
        <v>190199.2</v>
      </c>
      <c r="F16" s="25"/>
      <c r="G16" s="25">
        <f t="shared" si="5"/>
        <v>199319.5</v>
      </c>
      <c r="H16" s="25">
        <v>199319.5</v>
      </c>
      <c r="I16" s="25"/>
      <c r="J16" s="25">
        <v>41.2</v>
      </c>
      <c r="K16" s="26"/>
      <c r="L16" s="26"/>
      <c r="M16" s="26"/>
      <c r="N16" s="26"/>
      <c r="O16" s="26"/>
      <c r="P16" s="26"/>
      <c r="Q16" s="26"/>
      <c r="R16" s="26"/>
      <c r="S16" s="88">
        <f t="shared" si="7"/>
        <v>41.2</v>
      </c>
      <c r="T16" s="97">
        <f t="shared" si="13"/>
        <v>199360.7</v>
      </c>
      <c r="U16" s="28">
        <f>H16+J16+K16+M16+N16+L16</f>
        <v>199360.7</v>
      </c>
      <c r="V16" s="98">
        <f t="shared" si="12"/>
        <v>0</v>
      </c>
      <c r="W16" s="192">
        <f t="shared" ref="W16" si="17">SUM(X16:Y16)</f>
        <v>197363.5</v>
      </c>
      <c r="X16" s="28">
        <v>197363.5</v>
      </c>
      <c r="Y16" s="98"/>
      <c r="Z16" s="179">
        <f t="shared" si="10"/>
        <v>98.99819773907295</v>
      </c>
      <c r="AA16" s="28">
        <f t="shared" si="11"/>
        <v>98.99819773907295</v>
      </c>
      <c r="AB16" s="98"/>
    </row>
    <row r="17" spans="1:28" s="29" customFormat="1" ht="18.75" x14ac:dyDescent="0.3">
      <c r="A17" s="229" t="s">
        <v>37</v>
      </c>
      <c r="B17" s="20" t="s">
        <v>24</v>
      </c>
      <c r="C17" s="230" t="s">
        <v>38</v>
      </c>
      <c r="D17" s="213">
        <f t="shared" si="4"/>
        <v>9.4</v>
      </c>
      <c r="E17" s="191">
        <f>SUM(E18)</f>
        <v>0</v>
      </c>
      <c r="F17" s="22">
        <f>SUM(F18)</f>
        <v>9.4</v>
      </c>
      <c r="G17" s="21">
        <f t="shared" si="5"/>
        <v>27.1</v>
      </c>
      <c r="H17" s="22">
        <f>SUM(H18)</f>
        <v>0</v>
      </c>
      <c r="I17" s="22">
        <f t="shared" ref="I17:Y17" si="18">SUM(I18)</f>
        <v>27.1</v>
      </c>
      <c r="J17" s="22">
        <f t="shared" si="18"/>
        <v>0</v>
      </c>
      <c r="K17" s="22">
        <f t="shared" si="18"/>
        <v>0</v>
      </c>
      <c r="L17" s="22">
        <f t="shared" si="18"/>
        <v>0</v>
      </c>
      <c r="M17" s="22">
        <f t="shared" si="18"/>
        <v>0</v>
      </c>
      <c r="N17" s="22">
        <f t="shared" si="18"/>
        <v>0</v>
      </c>
      <c r="O17" s="22">
        <f t="shared" si="18"/>
        <v>0</v>
      </c>
      <c r="P17" s="22">
        <f t="shared" si="18"/>
        <v>0</v>
      </c>
      <c r="Q17" s="22">
        <f t="shared" si="18"/>
        <v>0</v>
      </c>
      <c r="R17" s="22">
        <f t="shared" si="18"/>
        <v>0</v>
      </c>
      <c r="S17" s="79">
        <f t="shared" si="18"/>
        <v>0</v>
      </c>
      <c r="T17" s="95">
        <f t="shared" si="18"/>
        <v>27.1</v>
      </c>
      <c r="U17" s="22">
        <f t="shared" si="18"/>
        <v>0</v>
      </c>
      <c r="V17" s="96">
        <f t="shared" si="18"/>
        <v>27.1</v>
      </c>
      <c r="W17" s="191">
        <f t="shared" si="18"/>
        <v>12.6</v>
      </c>
      <c r="X17" s="22">
        <f t="shared" si="18"/>
        <v>0</v>
      </c>
      <c r="Y17" s="96">
        <f t="shared" si="18"/>
        <v>12.6</v>
      </c>
      <c r="Z17" s="178">
        <f t="shared" si="10"/>
        <v>46.494464944649444</v>
      </c>
      <c r="AA17" s="156">
        <v>0</v>
      </c>
      <c r="AB17" s="171">
        <f t="shared" ref="AB17:AB18" si="19">SUM(Y17/V17*100)</f>
        <v>46.494464944649444</v>
      </c>
    </row>
    <row r="18" spans="1:28" s="23" customFormat="1" ht="37.5" x14ac:dyDescent="0.3">
      <c r="A18" s="231" t="s">
        <v>39</v>
      </c>
      <c r="B18" s="24" t="s">
        <v>24</v>
      </c>
      <c r="C18" s="232" t="s">
        <v>38</v>
      </c>
      <c r="D18" s="214">
        <f t="shared" si="4"/>
        <v>9.4</v>
      </c>
      <c r="E18" s="192"/>
      <c r="F18" s="25">
        <v>9.4</v>
      </c>
      <c r="G18" s="25">
        <f t="shared" si="5"/>
        <v>27.1</v>
      </c>
      <c r="H18" s="25"/>
      <c r="I18" s="25">
        <v>27.1</v>
      </c>
      <c r="J18" s="25"/>
      <c r="K18" s="26"/>
      <c r="L18" s="26"/>
      <c r="M18" s="26"/>
      <c r="N18" s="26"/>
      <c r="O18" s="26"/>
      <c r="P18" s="30"/>
      <c r="Q18" s="26"/>
      <c r="R18" s="26"/>
      <c r="S18" s="88">
        <f t="shared" si="7"/>
        <v>0</v>
      </c>
      <c r="T18" s="97">
        <f t="shared" si="13"/>
        <v>27.1</v>
      </c>
      <c r="U18" s="28">
        <f>H18+J18+K18+M18+N18+L18</f>
        <v>0</v>
      </c>
      <c r="V18" s="98">
        <f t="shared" si="12"/>
        <v>27.1</v>
      </c>
      <c r="W18" s="192">
        <f t="shared" ref="W18" si="20">SUM(X18:Y18)</f>
        <v>12.6</v>
      </c>
      <c r="X18" s="28"/>
      <c r="Y18" s="98">
        <v>12.6</v>
      </c>
      <c r="Z18" s="179">
        <f t="shared" si="10"/>
        <v>46.494464944649444</v>
      </c>
      <c r="AA18" s="28"/>
      <c r="AB18" s="98">
        <f t="shared" si="19"/>
        <v>46.494464944649444</v>
      </c>
    </row>
    <row r="19" spans="1:28" s="29" customFormat="1" ht="18.75" x14ac:dyDescent="0.3">
      <c r="A19" s="229" t="s">
        <v>40</v>
      </c>
      <c r="B19" s="20" t="s">
        <v>24</v>
      </c>
      <c r="C19" s="230" t="s">
        <v>41</v>
      </c>
      <c r="D19" s="213">
        <f t="shared" si="4"/>
        <v>38437.199999999997</v>
      </c>
      <c r="E19" s="191">
        <f>SUM(E20+E21+E22)</f>
        <v>38437.199999999997</v>
      </c>
      <c r="F19" s="22">
        <f>SUM(F20+F21+F22)</f>
        <v>0</v>
      </c>
      <c r="G19" s="21">
        <f t="shared" si="5"/>
        <v>43612.1</v>
      </c>
      <c r="H19" s="22">
        <f t="shared" ref="H19:Y19" si="21">SUM(H20+H21+H22+H23+H24)</f>
        <v>43612.1</v>
      </c>
      <c r="I19" s="22">
        <f t="shared" si="21"/>
        <v>0</v>
      </c>
      <c r="J19" s="22">
        <f t="shared" si="21"/>
        <v>-115</v>
      </c>
      <c r="K19" s="22">
        <f t="shared" si="21"/>
        <v>0</v>
      </c>
      <c r="L19" s="22">
        <f t="shared" si="21"/>
        <v>0</v>
      </c>
      <c r="M19" s="22">
        <f t="shared" si="21"/>
        <v>0</v>
      </c>
      <c r="N19" s="22">
        <f t="shared" si="21"/>
        <v>0</v>
      </c>
      <c r="O19" s="22">
        <f t="shared" si="21"/>
        <v>0</v>
      </c>
      <c r="P19" s="22">
        <f t="shared" si="21"/>
        <v>0</v>
      </c>
      <c r="Q19" s="22">
        <f t="shared" si="21"/>
        <v>0</v>
      </c>
      <c r="R19" s="22">
        <f t="shared" si="21"/>
        <v>0</v>
      </c>
      <c r="S19" s="79">
        <f t="shared" si="21"/>
        <v>-115</v>
      </c>
      <c r="T19" s="95">
        <f t="shared" si="21"/>
        <v>43497.1</v>
      </c>
      <c r="U19" s="22">
        <f t="shared" si="21"/>
        <v>43497.1</v>
      </c>
      <c r="V19" s="96">
        <f t="shared" si="21"/>
        <v>0</v>
      </c>
      <c r="W19" s="191">
        <f t="shared" si="21"/>
        <v>43358</v>
      </c>
      <c r="X19" s="22">
        <f t="shared" si="21"/>
        <v>43358</v>
      </c>
      <c r="Y19" s="96">
        <f t="shared" si="21"/>
        <v>0</v>
      </c>
      <c r="Z19" s="178">
        <f t="shared" si="10"/>
        <v>99.680208565628519</v>
      </c>
      <c r="AA19" s="156">
        <f t="shared" si="11"/>
        <v>99.680208565628519</v>
      </c>
      <c r="AB19" s="171">
        <v>0</v>
      </c>
    </row>
    <row r="20" spans="1:28" s="23" customFormat="1" ht="18.75" x14ac:dyDescent="0.3">
      <c r="A20" s="231" t="s">
        <v>42</v>
      </c>
      <c r="B20" s="24" t="s">
        <v>24</v>
      </c>
      <c r="C20" s="232" t="s">
        <v>41</v>
      </c>
      <c r="D20" s="214">
        <f t="shared" si="4"/>
        <v>29311</v>
      </c>
      <c r="E20" s="192">
        <v>29311</v>
      </c>
      <c r="F20" s="25"/>
      <c r="G20" s="25">
        <f t="shared" si="5"/>
        <v>32043.5</v>
      </c>
      <c r="H20" s="25">
        <v>32043.5</v>
      </c>
      <c r="I20" s="25"/>
      <c r="J20" s="25">
        <v>-115</v>
      </c>
      <c r="K20" s="26"/>
      <c r="L20" s="26"/>
      <c r="M20" s="26"/>
      <c r="N20" s="26"/>
      <c r="O20" s="26"/>
      <c r="P20" s="26"/>
      <c r="Q20" s="26"/>
      <c r="R20" s="26"/>
      <c r="S20" s="88">
        <f t="shared" si="7"/>
        <v>-115</v>
      </c>
      <c r="T20" s="97">
        <f t="shared" si="13"/>
        <v>31928.5</v>
      </c>
      <c r="U20" s="28">
        <f>H20+J20+K20+M20+N20+L20</f>
        <v>31928.5</v>
      </c>
      <c r="V20" s="98">
        <f t="shared" si="12"/>
        <v>0</v>
      </c>
      <c r="W20" s="192">
        <f t="shared" ref="W20:W24" si="22">SUM(X20:Y20)</f>
        <v>31894.5</v>
      </c>
      <c r="X20" s="28">
        <v>31894.5</v>
      </c>
      <c r="Y20" s="98"/>
      <c r="Z20" s="179">
        <f t="shared" ref="Z20:Z67" si="23">SUM(W20/T20*100)</f>
        <v>99.89351206602251</v>
      </c>
      <c r="AA20" s="28">
        <f t="shared" ref="AA20:AA64" si="24">SUM(X20/U20*100)</f>
        <v>99.89351206602251</v>
      </c>
      <c r="AB20" s="98"/>
    </row>
    <row r="21" spans="1:28" s="23" customFormat="1" ht="18.75" x14ac:dyDescent="0.3">
      <c r="A21" s="231" t="s">
        <v>43</v>
      </c>
      <c r="B21" s="24" t="s">
        <v>24</v>
      </c>
      <c r="C21" s="232" t="s">
        <v>41</v>
      </c>
      <c r="D21" s="214">
        <f t="shared" si="4"/>
        <v>5471.2</v>
      </c>
      <c r="E21" s="192">
        <v>5471.2</v>
      </c>
      <c r="F21" s="25"/>
      <c r="G21" s="25">
        <f t="shared" si="5"/>
        <v>3096.5</v>
      </c>
      <c r="H21" s="25">
        <v>3096.5</v>
      </c>
      <c r="I21" s="25"/>
      <c r="J21" s="25"/>
      <c r="K21" s="26"/>
      <c r="L21" s="26"/>
      <c r="M21" s="26"/>
      <c r="N21" s="26"/>
      <c r="O21" s="26"/>
      <c r="P21" s="26"/>
      <c r="Q21" s="26"/>
      <c r="R21" s="26"/>
      <c r="S21" s="88">
        <f t="shared" si="7"/>
        <v>0</v>
      </c>
      <c r="T21" s="97">
        <f t="shared" si="13"/>
        <v>3096.5</v>
      </c>
      <c r="U21" s="28">
        <f t="shared" ref="U21:U24" si="25">H21+J21+K21+M21+N21+L21</f>
        <v>3096.5</v>
      </c>
      <c r="V21" s="98">
        <f t="shared" si="12"/>
        <v>0</v>
      </c>
      <c r="W21" s="192">
        <f t="shared" si="22"/>
        <v>3093.8</v>
      </c>
      <c r="X21" s="28">
        <v>3093.8</v>
      </c>
      <c r="Y21" s="98"/>
      <c r="Z21" s="179">
        <f t="shared" si="23"/>
        <v>99.912804779589877</v>
      </c>
      <c r="AA21" s="28">
        <f t="shared" si="24"/>
        <v>99.912804779589877</v>
      </c>
      <c r="AB21" s="98"/>
    </row>
    <row r="22" spans="1:28" s="23" customFormat="1" ht="18.75" x14ac:dyDescent="0.3">
      <c r="A22" s="231" t="s">
        <v>44</v>
      </c>
      <c r="B22" s="24" t="s">
        <v>24</v>
      </c>
      <c r="C22" s="232" t="s">
        <v>41</v>
      </c>
      <c r="D22" s="214">
        <f t="shared" si="4"/>
        <v>3655</v>
      </c>
      <c r="E22" s="192">
        <v>3655</v>
      </c>
      <c r="F22" s="25"/>
      <c r="G22" s="25">
        <f t="shared" si="5"/>
        <v>885</v>
      </c>
      <c r="H22" s="25">
        <v>885</v>
      </c>
      <c r="I22" s="25"/>
      <c r="J22" s="25"/>
      <c r="K22" s="26"/>
      <c r="L22" s="26"/>
      <c r="M22" s="26"/>
      <c r="N22" s="26"/>
      <c r="O22" s="26"/>
      <c r="P22" s="26"/>
      <c r="Q22" s="26"/>
      <c r="R22" s="26"/>
      <c r="S22" s="88">
        <f t="shared" si="7"/>
        <v>0</v>
      </c>
      <c r="T22" s="97">
        <f t="shared" si="13"/>
        <v>885</v>
      </c>
      <c r="U22" s="28">
        <f t="shared" si="25"/>
        <v>885</v>
      </c>
      <c r="V22" s="98">
        <f t="shared" si="12"/>
        <v>0</v>
      </c>
      <c r="W22" s="192">
        <f t="shared" si="22"/>
        <v>865.7</v>
      </c>
      <c r="X22" s="28">
        <v>865.7</v>
      </c>
      <c r="Y22" s="98"/>
      <c r="Z22" s="179">
        <f t="shared" si="23"/>
        <v>97.819209039548028</v>
      </c>
      <c r="AA22" s="28">
        <f t="shared" si="24"/>
        <v>97.819209039548028</v>
      </c>
      <c r="AB22" s="98"/>
    </row>
    <row r="23" spans="1:28" s="23" customFormat="1" ht="18.75" x14ac:dyDescent="0.3">
      <c r="A23" s="231" t="s">
        <v>47</v>
      </c>
      <c r="B23" s="24" t="s">
        <v>24</v>
      </c>
      <c r="C23" s="232" t="s">
        <v>41</v>
      </c>
      <c r="D23" s="214"/>
      <c r="E23" s="192">
        <v>5471.2</v>
      </c>
      <c r="F23" s="25"/>
      <c r="G23" s="25">
        <f t="shared" ref="G23:G24" si="26">SUM(H23:I23)</f>
        <v>5335.7</v>
      </c>
      <c r="H23" s="25">
        <v>5335.7</v>
      </c>
      <c r="I23" s="25"/>
      <c r="J23" s="25"/>
      <c r="K23" s="26"/>
      <c r="L23" s="26"/>
      <c r="M23" s="26"/>
      <c r="N23" s="26"/>
      <c r="O23" s="26"/>
      <c r="P23" s="26"/>
      <c r="Q23" s="26"/>
      <c r="R23" s="26"/>
      <c r="S23" s="88">
        <f t="shared" si="7"/>
        <v>0</v>
      </c>
      <c r="T23" s="97">
        <f t="shared" si="13"/>
        <v>5335.7</v>
      </c>
      <c r="U23" s="28">
        <f t="shared" si="25"/>
        <v>5335.7</v>
      </c>
      <c r="V23" s="98">
        <f t="shared" si="12"/>
        <v>0</v>
      </c>
      <c r="W23" s="192">
        <f t="shared" si="22"/>
        <v>5252.7</v>
      </c>
      <c r="X23" s="28">
        <v>5252.7</v>
      </c>
      <c r="Y23" s="98"/>
      <c r="Z23" s="179">
        <f t="shared" si="23"/>
        <v>98.444440279625908</v>
      </c>
      <c r="AA23" s="28">
        <f t="shared" si="24"/>
        <v>98.444440279625908</v>
      </c>
      <c r="AB23" s="98"/>
    </row>
    <row r="24" spans="1:28" s="23" customFormat="1" ht="18.75" x14ac:dyDescent="0.3">
      <c r="A24" s="231" t="s">
        <v>48</v>
      </c>
      <c r="B24" s="24" t="s">
        <v>24</v>
      </c>
      <c r="C24" s="232" t="s">
        <v>41</v>
      </c>
      <c r="D24" s="214"/>
      <c r="E24" s="192">
        <v>3655</v>
      </c>
      <c r="F24" s="25"/>
      <c r="G24" s="25">
        <f t="shared" si="26"/>
        <v>2251.4</v>
      </c>
      <c r="H24" s="25">
        <v>2251.4</v>
      </c>
      <c r="I24" s="25"/>
      <c r="J24" s="25"/>
      <c r="K24" s="26"/>
      <c r="L24" s="26"/>
      <c r="M24" s="26"/>
      <c r="N24" s="26"/>
      <c r="O24" s="26"/>
      <c r="P24" s="26"/>
      <c r="Q24" s="26"/>
      <c r="R24" s="26"/>
      <c r="S24" s="88">
        <f t="shared" si="7"/>
        <v>0</v>
      </c>
      <c r="T24" s="97">
        <f t="shared" si="13"/>
        <v>2251.4</v>
      </c>
      <c r="U24" s="28">
        <f t="shared" si="25"/>
        <v>2251.4</v>
      </c>
      <c r="V24" s="98">
        <f t="shared" si="12"/>
        <v>0</v>
      </c>
      <c r="W24" s="192">
        <f t="shared" si="22"/>
        <v>2251.3000000000002</v>
      </c>
      <c r="X24" s="28">
        <v>2251.3000000000002</v>
      </c>
      <c r="Y24" s="98"/>
      <c r="Z24" s="179">
        <f t="shared" si="23"/>
        <v>99.995558319268014</v>
      </c>
      <c r="AA24" s="28">
        <f t="shared" si="24"/>
        <v>99.995558319268014</v>
      </c>
      <c r="AB24" s="98"/>
    </row>
    <row r="25" spans="1:28" s="23" customFormat="1" ht="18.75" x14ac:dyDescent="0.3">
      <c r="A25" s="229" t="s">
        <v>49</v>
      </c>
      <c r="B25" s="20" t="s">
        <v>24</v>
      </c>
      <c r="C25" s="230" t="s">
        <v>50</v>
      </c>
      <c r="D25" s="213">
        <f t="shared" si="4"/>
        <v>5000</v>
      </c>
      <c r="E25" s="191">
        <f>SUM(E26)</f>
        <v>5000</v>
      </c>
      <c r="F25" s="22">
        <f>SUM(F26)</f>
        <v>0</v>
      </c>
      <c r="G25" s="21">
        <f t="shared" si="5"/>
        <v>527.20000000000005</v>
      </c>
      <c r="H25" s="22">
        <f>SUM(H26)</f>
        <v>527.20000000000005</v>
      </c>
      <c r="I25" s="22">
        <f t="shared" ref="I25:Y25" si="27">SUM(I26)</f>
        <v>0</v>
      </c>
      <c r="J25" s="22">
        <f t="shared" si="27"/>
        <v>-527.20000000000005</v>
      </c>
      <c r="K25" s="22">
        <f t="shared" si="27"/>
        <v>0</v>
      </c>
      <c r="L25" s="22">
        <f t="shared" si="27"/>
        <v>0</v>
      </c>
      <c r="M25" s="22">
        <f t="shared" si="27"/>
        <v>0</v>
      </c>
      <c r="N25" s="22">
        <f t="shared" si="27"/>
        <v>0</v>
      </c>
      <c r="O25" s="22">
        <f t="shared" si="27"/>
        <v>0</v>
      </c>
      <c r="P25" s="22">
        <f t="shared" si="27"/>
        <v>0</v>
      </c>
      <c r="Q25" s="22">
        <f t="shared" si="27"/>
        <v>0</v>
      </c>
      <c r="R25" s="22">
        <f t="shared" si="27"/>
        <v>0</v>
      </c>
      <c r="S25" s="79">
        <f t="shared" si="27"/>
        <v>-527.20000000000005</v>
      </c>
      <c r="T25" s="95">
        <f t="shared" si="27"/>
        <v>0</v>
      </c>
      <c r="U25" s="22">
        <f t="shared" si="27"/>
        <v>0</v>
      </c>
      <c r="V25" s="96">
        <f t="shared" si="27"/>
        <v>0</v>
      </c>
      <c r="W25" s="191">
        <f t="shared" si="27"/>
        <v>0</v>
      </c>
      <c r="X25" s="22">
        <f t="shared" si="27"/>
        <v>0</v>
      </c>
      <c r="Y25" s="96">
        <f t="shared" si="27"/>
        <v>0</v>
      </c>
      <c r="Z25" s="178">
        <v>0</v>
      </c>
      <c r="AA25" s="156">
        <v>0</v>
      </c>
      <c r="AB25" s="171">
        <v>0</v>
      </c>
    </row>
    <row r="26" spans="1:28" s="23" customFormat="1" ht="18.75" x14ac:dyDescent="0.3">
      <c r="A26" s="231" t="s">
        <v>51</v>
      </c>
      <c r="B26" s="24" t="s">
        <v>24</v>
      </c>
      <c r="C26" s="232" t="s">
        <v>50</v>
      </c>
      <c r="D26" s="214">
        <f t="shared" si="4"/>
        <v>5000</v>
      </c>
      <c r="E26" s="192">
        <v>5000</v>
      </c>
      <c r="F26" s="25"/>
      <c r="G26" s="25">
        <f t="shared" si="5"/>
        <v>527.20000000000005</v>
      </c>
      <c r="H26" s="25">
        <v>527.20000000000005</v>
      </c>
      <c r="I26" s="25"/>
      <c r="J26" s="25">
        <v>-527.20000000000005</v>
      </c>
      <c r="K26" s="26"/>
      <c r="L26" s="26"/>
      <c r="M26" s="26"/>
      <c r="N26" s="26"/>
      <c r="O26" s="26"/>
      <c r="P26" s="26"/>
      <c r="Q26" s="26"/>
      <c r="R26" s="26"/>
      <c r="S26" s="88">
        <f t="shared" si="7"/>
        <v>-527.20000000000005</v>
      </c>
      <c r="T26" s="97">
        <f t="shared" si="13"/>
        <v>0</v>
      </c>
      <c r="U26" s="28">
        <f>H26+J26+K26+M26+N26+L26</f>
        <v>0</v>
      </c>
      <c r="V26" s="98">
        <f t="shared" si="12"/>
        <v>0</v>
      </c>
      <c r="W26" s="192">
        <f t="shared" ref="W26" si="28">SUM(X26:Y26)</f>
        <v>0</v>
      </c>
      <c r="X26" s="28">
        <v>0</v>
      </c>
      <c r="Y26" s="98"/>
      <c r="Z26" s="179"/>
      <c r="AA26" s="28"/>
      <c r="AB26" s="98"/>
    </row>
    <row r="27" spans="1:28" s="23" customFormat="1" ht="18.75" x14ac:dyDescent="0.3">
      <c r="A27" s="229" t="s">
        <v>52</v>
      </c>
      <c r="B27" s="20" t="s">
        <v>24</v>
      </c>
      <c r="C27" s="230" t="s">
        <v>53</v>
      </c>
      <c r="D27" s="213">
        <f t="shared" si="4"/>
        <v>52146.899999999994</v>
      </c>
      <c r="E27" s="191">
        <f>SUM(E28+E29+E31+E33+E34+E35+E36+E37+E38+E39)</f>
        <v>32879</v>
      </c>
      <c r="F27" s="22">
        <f>SUM(F28+F29+F31+F33+F34+F35+F36+F37+F38+F39)</f>
        <v>19267.899999999998</v>
      </c>
      <c r="G27" s="21" t="e">
        <f t="shared" si="5"/>
        <v>#REF!</v>
      </c>
      <c r="H27" s="22" t="e">
        <f>SUM(H28+H29+H30+H31+H33+H34+H35+H36+H37+H38+H39+H32+#REF!)</f>
        <v>#REF!</v>
      </c>
      <c r="I27" s="22">
        <f>SUM(I28+I29+I31+I33+I34+I35+I36+I37+I38+I39+I32)</f>
        <v>12207.900000000001</v>
      </c>
      <c r="J27" s="22" t="e">
        <f>SUM(J28+J29+J31+J33+J34+J35+J36+J37+J38+J39+J32+#REF!)</f>
        <v>#REF!</v>
      </c>
      <c r="K27" s="22">
        <f t="shared" ref="K27:R27" si="29">SUM(K28+K29+K31+K33+K34+K35+K36+K37+K38+K39+K32)</f>
        <v>0</v>
      </c>
      <c r="L27" s="22">
        <f t="shared" si="29"/>
        <v>0</v>
      </c>
      <c r="M27" s="22">
        <f t="shared" si="29"/>
        <v>0</v>
      </c>
      <c r="N27" s="22">
        <f t="shared" si="29"/>
        <v>0</v>
      </c>
      <c r="O27" s="22">
        <f t="shared" si="29"/>
        <v>0</v>
      </c>
      <c r="P27" s="22">
        <f t="shared" si="29"/>
        <v>-4.3</v>
      </c>
      <c r="Q27" s="22">
        <f t="shared" si="29"/>
        <v>0</v>
      </c>
      <c r="R27" s="22">
        <f t="shared" si="29"/>
        <v>0</v>
      </c>
      <c r="S27" s="79" t="e">
        <f>SUM(S28+S29+S31+S33+S34+S35+S36+S37+S38+S39+S32+#REF!)</f>
        <v>#REF!</v>
      </c>
      <c r="T27" s="95">
        <f>SUM(T28+T29+T30+T31+T33+T34+T35+T36+T37+T38+T39+T32)</f>
        <v>64646.8</v>
      </c>
      <c r="U27" s="22">
        <f>SUM(U28+U29+U30+U31+U33+U34+U35+U36+U37+U38+U39+U32)</f>
        <v>52443.199999999997</v>
      </c>
      <c r="V27" s="96">
        <f t="shared" ref="V27:Y27" si="30">SUM(V28+V29+V30+V31+V33+V34+V35+V36+V37+V38+V39+V32)</f>
        <v>12203.6</v>
      </c>
      <c r="W27" s="191">
        <f t="shared" si="30"/>
        <v>63202.899999999994</v>
      </c>
      <c r="X27" s="22">
        <f t="shared" si="30"/>
        <v>51798.499999999985</v>
      </c>
      <c r="Y27" s="96">
        <f t="shared" si="30"/>
        <v>11404.4</v>
      </c>
      <c r="Z27" s="178">
        <f t="shared" si="23"/>
        <v>97.76647877389135</v>
      </c>
      <c r="AA27" s="156">
        <f t="shared" si="24"/>
        <v>98.770669981999546</v>
      </c>
      <c r="AB27" s="171">
        <f t="shared" ref="AB27:AB67" si="31">SUM(Y27/V27*100)</f>
        <v>93.451112786390894</v>
      </c>
    </row>
    <row r="28" spans="1:28" s="23" customFormat="1" ht="18.75" x14ac:dyDescent="0.3">
      <c r="A28" s="231" t="s">
        <v>54</v>
      </c>
      <c r="B28" s="24" t="s">
        <v>24</v>
      </c>
      <c r="C28" s="232" t="s">
        <v>53</v>
      </c>
      <c r="D28" s="214">
        <f t="shared" si="4"/>
        <v>31879</v>
      </c>
      <c r="E28" s="192">
        <v>31879</v>
      </c>
      <c r="F28" s="25"/>
      <c r="G28" s="25">
        <f t="shared" si="5"/>
        <v>34230.9</v>
      </c>
      <c r="H28" s="25">
        <v>34230.9</v>
      </c>
      <c r="I28" s="25"/>
      <c r="J28" s="25">
        <v>516.20000000000005</v>
      </c>
      <c r="K28" s="26"/>
      <c r="L28" s="26"/>
      <c r="M28" s="26"/>
      <c r="N28" s="26"/>
      <c r="O28" s="26"/>
      <c r="P28" s="26"/>
      <c r="Q28" s="26"/>
      <c r="R28" s="26"/>
      <c r="S28" s="88">
        <f t="shared" si="7"/>
        <v>516.20000000000005</v>
      </c>
      <c r="T28" s="97">
        <f t="shared" si="13"/>
        <v>34747.1</v>
      </c>
      <c r="U28" s="28">
        <f>H28+J28+K28+M28+N28+L28</f>
        <v>34747.1</v>
      </c>
      <c r="V28" s="98">
        <f t="shared" si="12"/>
        <v>0</v>
      </c>
      <c r="W28" s="192">
        <f t="shared" ref="W28:W39" si="32">SUM(X28:Y28)</f>
        <v>34643.1</v>
      </c>
      <c r="X28" s="28">
        <v>34643.1</v>
      </c>
      <c r="Y28" s="98"/>
      <c r="Z28" s="179">
        <f t="shared" si="23"/>
        <v>99.700694446443023</v>
      </c>
      <c r="AA28" s="28">
        <f t="shared" si="24"/>
        <v>99.700694446443023</v>
      </c>
      <c r="AB28" s="98"/>
    </row>
    <row r="29" spans="1:28" s="23" customFormat="1" ht="56.25" x14ac:dyDescent="0.3">
      <c r="A29" s="231" t="s">
        <v>55</v>
      </c>
      <c r="B29" s="24" t="s">
        <v>24</v>
      </c>
      <c r="C29" s="232" t="s">
        <v>53</v>
      </c>
      <c r="D29" s="214">
        <f t="shared" si="4"/>
        <v>1000</v>
      </c>
      <c r="E29" s="192">
        <v>1000</v>
      </c>
      <c r="F29" s="25"/>
      <c r="G29" s="25">
        <f t="shared" si="5"/>
        <v>3699.4</v>
      </c>
      <c r="H29" s="25">
        <v>3699.4</v>
      </c>
      <c r="I29" s="25"/>
      <c r="J29" s="25"/>
      <c r="K29" s="26"/>
      <c r="L29" s="26"/>
      <c r="M29" s="26"/>
      <c r="N29" s="26"/>
      <c r="O29" s="26"/>
      <c r="P29" s="26"/>
      <c r="Q29" s="26"/>
      <c r="R29" s="26"/>
      <c r="S29" s="88">
        <f t="shared" si="7"/>
        <v>0</v>
      </c>
      <c r="T29" s="97">
        <f t="shared" si="13"/>
        <v>3699.4</v>
      </c>
      <c r="U29" s="28">
        <f t="shared" ref="U29:U39" si="33">H29+J29+K29+M29+N29+L29</f>
        <v>3699.4</v>
      </c>
      <c r="V29" s="98">
        <f t="shared" si="12"/>
        <v>0</v>
      </c>
      <c r="W29" s="192">
        <f t="shared" si="32"/>
        <v>3210.7</v>
      </c>
      <c r="X29" s="28">
        <v>3210.7</v>
      </c>
      <c r="Y29" s="98"/>
      <c r="Z29" s="179">
        <f t="shared" si="23"/>
        <v>86.789749689138773</v>
      </c>
      <c r="AA29" s="28">
        <f t="shared" si="24"/>
        <v>86.789749689138773</v>
      </c>
      <c r="AB29" s="98"/>
    </row>
    <row r="30" spans="1:28" s="23" customFormat="1" ht="56.25" x14ac:dyDescent="0.3">
      <c r="A30" s="231" t="s">
        <v>56</v>
      </c>
      <c r="B30" s="24" t="s">
        <v>24</v>
      </c>
      <c r="C30" s="232" t="s">
        <v>53</v>
      </c>
      <c r="D30" s="214">
        <f t="shared" si="4"/>
        <v>0</v>
      </c>
      <c r="E30" s="192"/>
      <c r="F30" s="25"/>
      <c r="G30" s="25">
        <f t="shared" si="5"/>
        <v>1000</v>
      </c>
      <c r="H30" s="25">
        <v>1000</v>
      </c>
      <c r="I30" s="25"/>
      <c r="J30" s="25"/>
      <c r="K30" s="26"/>
      <c r="L30" s="26"/>
      <c r="M30" s="26"/>
      <c r="N30" s="26"/>
      <c r="O30" s="26"/>
      <c r="P30" s="26"/>
      <c r="Q30" s="26"/>
      <c r="R30" s="26"/>
      <c r="S30" s="88">
        <f t="shared" si="7"/>
        <v>0</v>
      </c>
      <c r="T30" s="97">
        <f t="shared" si="13"/>
        <v>1000</v>
      </c>
      <c r="U30" s="28">
        <f t="shared" si="33"/>
        <v>1000</v>
      </c>
      <c r="V30" s="98">
        <f t="shared" si="12"/>
        <v>0</v>
      </c>
      <c r="W30" s="192">
        <f t="shared" si="32"/>
        <v>988.2</v>
      </c>
      <c r="X30" s="28">
        <v>988.2</v>
      </c>
      <c r="Y30" s="98"/>
      <c r="Z30" s="179">
        <f t="shared" si="23"/>
        <v>98.820000000000007</v>
      </c>
      <c r="AA30" s="28">
        <f t="shared" si="24"/>
        <v>98.820000000000007</v>
      </c>
      <c r="AB30" s="98"/>
    </row>
    <row r="31" spans="1:28" s="23" customFormat="1" ht="18.75" x14ac:dyDescent="0.3">
      <c r="A31" s="231" t="s">
        <v>57</v>
      </c>
      <c r="B31" s="24" t="s">
        <v>24</v>
      </c>
      <c r="C31" s="232" t="s">
        <v>53</v>
      </c>
      <c r="D31" s="214">
        <f t="shared" si="4"/>
        <v>0</v>
      </c>
      <c r="E31" s="192"/>
      <c r="F31" s="25"/>
      <c r="G31" s="25">
        <f t="shared" si="5"/>
        <v>4.8</v>
      </c>
      <c r="H31" s="25">
        <v>4.8</v>
      </c>
      <c r="I31" s="25"/>
      <c r="J31" s="25"/>
      <c r="K31" s="26"/>
      <c r="L31" s="26"/>
      <c r="M31" s="26"/>
      <c r="N31" s="26"/>
      <c r="O31" s="26"/>
      <c r="P31" s="26"/>
      <c r="Q31" s="26"/>
      <c r="R31" s="26"/>
      <c r="S31" s="88">
        <f t="shared" si="7"/>
        <v>0</v>
      </c>
      <c r="T31" s="97">
        <f t="shared" si="13"/>
        <v>4.8</v>
      </c>
      <c r="U31" s="28">
        <f t="shared" si="33"/>
        <v>4.8</v>
      </c>
      <c r="V31" s="98">
        <f t="shared" si="12"/>
        <v>0</v>
      </c>
      <c r="W31" s="192">
        <f t="shared" si="32"/>
        <v>4.7</v>
      </c>
      <c r="X31" s="28">
        <v>4.7</v>
      </c>
      <c r="Y31" s="98"/>
      <c r="Z31" s="179">
        <f t="shared" si="23"/>
        <v>97.916666666666671</v>
      </c>
      <c r="AA31" s="28">
        <f t="shared" si="24"/>
        <v>97.916666666666671</v>
      </c>
      <c r="AB31" s="98"/>
    </row>
    <row r="32" spans="1:28" s="23" customFormat="1" ht="18.75" x14ac:dyDescent="0.3">
      <c r="A32" s="231" t="s">
        <v>58</v>
      </c>
      <c r="B32" s="24" t="s">
        <v>24</v>
      </c>
      <c r="C32" s="232" t="s">
        <v>53</v>
      </c>
      <c r="D32" s="214"/>
      <c r="E32" s="192"/>
      <c r="F32" s="25"/>
      <c r="G32" s="25">
        <f t="shared" si="5"/>
        <v>10137.200000000001</v>
      </c>
      <c r="H32" s="25">
        <v>10137.200000000001</v>
      </c>
      <c r="I32" s="25"/>
      <c r="J32" s="25">
        <v>1304.0999999999999</v>
      </c>
      <c r="K32" s="26"/>
      <c r="L32" s="26"/>
      <c r="M32" s="26"/>
      <c r="N32" s="26"/>
      <c r="O32" s="26"/>
      <c r="P32" s="26"/>
      <c r="Q32" s="26"/>
      <c r="R32" s="26"/>
      <c r="S32" s="88">
        <f t="shared" si="7"/>
        <v>1304.0999999999999</v>
      </c>
      <c r="T32" s="97">
        <f t="shared" si="13"/>
        <v>11441.3</v>
      </c>
      <c r="U32" s="28">
        <v>11441.3</v>
      </c>
      <c r="V32" s="98">
        <f t="shared" si="12"/>
        <v>0</v>
      </c>
      <c r="W32" s="192">
        <f t="shared" si="32"/>
        <v>11401.2</v>
      </c>
      <c r="X32" s="28">
        <v>11401.2</v>
      </c>
      <c r="Y32" s="98"/>
      <c r="Z32" s="179">
        <f t="shared" si="23"/>
        <v>99.649515352276424</v>
      </c>
      <c r="AA32" s="28">
        <f t="shared" si="24"/>
        <v>99.649515352276424</v>
      </c>
      <c r="AB32" s="98"/>
    </row>
    <row r="33" spans="1:28" s="23" customFormat="1" ht="37.5" x14ac:dyDescent="0.3">
      <c r="A33" s="231" t="s">
        <v>59</v>
      </c>
      <c r="B33" s="24" t="s">
        <v>24</v>
      </c>
      <c r="C33" s="232" t="s">
        <v>53</v>
      </c>
      <c r="D33" s="214">
        <f t="shared" si="4"/>
        <v>7090.6</v>
      </c>
      <c r="E33" s="192"/>
      <c r="F33" s="25">
        <v>7090.6</v>
      </c>
      <c r="G33" s="25">
        <f t="shared" si="5"/>
        <v>0</v>
      </c>
      <c r="H33" s="25"/>
      <c r="I33" s="25"/>
      <c r="J33" s="25"/>
      <c r="K33" s="26"/>
      <c r="L33" s="26"/>
      <c r="M33" s="26"/>
      <c r="N33" s="26"/>
      <c r="O33" s="26"/>
      <c r="P33" s="26"/>
      <c r="Q33" s="26"/>
      <c r="R33" s="26"/>
      <c r="S33" s="88">
        <f t="shared" si="7"/>
        <v>0</v>
      </c>
      <c r="T33" s="97">
        <f t="shared" si="13"/>
        <v>0</v>
      </c>
      <c r="U33" s="28">
        <f t="shared" si="33"/>
        <v>0</v>
      </c>
      <c r="V33" s="98">
        <f t="shared" si="12"/>
        <v>0</v>
      </c>
      <c r="W33" s="192">
        <f t="shared" si="32"/>
        <v>0</v>
      </c>
      <c r="X33" s="28">
        <v>0</v>
      </c>
      <c r="Y33" s="98"/>
      <c r="Z33" s="179">
        <v>0</v>
      </c>
      <c r="AA33" s="28"/>
      <c r="AB33" s="98"/>
    </row>
    <row r="34" spans="1:28" s="23" customFormat="1" ht="37.5" x14ac:dyDescent="0.3">
      <c r="A34" s="231" t="s">
        <v>60</v>
      </c>
      <c r="B34" s="24" t="s">
        <v>24</v>
      </c>
      <c r="C34" s="232" t="s">
        <v>53</v>
      </c>
      <c r="D34" s="214">
        <f t="shared" si="4"/>
        <v>7718.5</v>
      </c>
      <c r="E34" s="192"/>
      <c r="F34" s="25">
        <v>7718.5</v>
      </c>
      <c r="G34" s="25">
        <f t="shared" si="5"/>
        <v>7718.5</v>
      </c>
      <c r="H34" s="25"/>
      <c r="I34" s="25">
        <v>7718.5</v>
      </c>
      <c r="J34" s="25"/>
      <c r="K34" s="26"/>
      <c r="L34" s="26"/>
      <c r="M34" s="26"/>
      <c r="N34" s="26"/>
      <c r="O34" s="26"/>
      <c r="P34" s="26"/>
      <c r="Q34" s="26"/>
      <c r="R34" s="26"/>
      <c r="S34" s="88">
        <f t="shared" si="7"/>
        <v>0</v>
      </c>
      <c r="T34" s="97">
        <f t="shared" si="13"/>
        <v>7718.5</v>
      </c>
      <c r="U34" s="28">
        <f t="shared" si="33"/>
        <v>0</v>
      </c>
      <c r="V34" s="98">
        <f t="shared" si="12"/>
        <v>7718.5</v>
      </c>
      <c r="W34" s="192">
        <f t="shared" si="32"/>
        <v>7170.1</v>
      </c>
      <c r="X34" s="28"/>
      <c r="Y34" s="98">
        <v>7170.1</v>
      </c>
      <c r="Z34" s="179">
        <f t="shared" si="23"/>
        <v>92.894992550366013</v>
      </c>
      <c r="AA34" s="28"/>
      <c r="AB34" s="98">
        <f t="shared" si="31"/>
        <v>92.894992550366013</v>
      </c>
    </row>
    <row r="35" spans="1:28" s="23" customFormat="1" ht="37.5" x14ac:dyDescent="0.3">
      <c r="A35" s="231" t="s">
        <v>61</v>
      </c>
      <c r="B35" s="24" t="s">
        <v>24</v>
      </c>
      <c r="C35" s="232" t="s">
        <v>53</v>
      </c>
      <c r="D35" s="214">
        <f t="shared" si="4"/>
        <v>3427</v>
      </c>
      <c r="E35" s="192"/>
      <c r="F35" s="25">
        <v>3427</v>
      </c>
      <c r="G35" s="25">
        <f t="shared" si="5"/>
        <v>3427</v>
      </c>
      <c r="H35" s="25"/>
      <c r="I35" s="25">
        <v>3427</v>
      </c>
      <c r="J35" s="25"/>
      <c r="K35" s="26"/>
      <c r="L35" s="26"/>
      <c r="M35" s="26"/>
      <c r="N35" s="26"/>
      <c r="O35" s="26"/>
      <c r="P35" s="26"/>
      <c r="Q35" s="26"/>
      <c r="R35" s="26"/>
      <c r="S35" s="88">
        <f t="shared" si="7"/>
        <v>0</v>
      </c>
      <c r="T35" s="97">
        <f t="shared" si="13"/>
        <v>3427</v>
      </c>
      <c r="U35" s="28">
        <f t="shared" si="33"/>
        <v>0</v>
      </c>
      <c r="V35" s="98">
        <f t="shared" si="12"/>
        <v>3427</v>
      </c>
      <c r="W35" s="192">
        <f t="shared" si="32"/>
        <v>3226.4</v>
      </c>
      <c r="X35" s="28"/>
      <c r="Y35" s="98">
        <v>3226.4</v>
      </c>
      <c r="Z35" s="179">
        <f t="shared" si="23"/>
        <v>94.146483805077324</v>
      </c>
      <c r="AA35" s="28"/>
      <c r="AB35" s="98">
        <f t="shared" si="31"/>
        <v>94.146483805077324</v>
      </c>
    </row>
    <row r="36" spans="1:28" s="23" customFormat="1" ht="18.75" x14ac:dyDescent="0.3">
      <c r="A36" s="231" t="s">
        <v>62</v>
      </c>
      <c r="B36" s="24" t="s">
        <v>24</v>
      </c>
      <c r="C36" s="232" t="s">
        <v>53</v>
      </c>
      <c r="D36" s="214">
        <f t="shared" si="4"/>
        <v>0</v>
      </c>
      <c r="E36" s="192"/>
      <c r="F36" s="25"/>
      <c r="G36" s="25">
        <f t="shared" si="5"/>
        <v>1343</v>
      </c>
      <c r="H36" s="25">
        <v>1343</v>
      </c>
      <c r="I36" s="25"/>
      <c r="J36" s="25">
        <v>207.6</v>
      </c>
      <c r="K36" s="26"/>
      <c r="L36" s="26"/>
      <c r="M36" s="26"/>
      <c r="N36" s="26"/>
      <c r="O36" s="26"/>
      <c r="P36" s="26"/>
      <c r="Q36" s="26"/>
      <c r="R36" s="26"/>
      <c r="S36" s="88">
        <f t="shared" si="7"/>
        <v>207.6</v>
      </c>
      <c r="T36" s="97">
        <f t="shared" si="13"/>
        <v>1550.6</v>
      </c>
      <c r="U36" s="28">
        <f t="shared" si="33"/>
        <v>1550.6</v>
      </c>
      <c r="V36" s="98">
        <f t="shared" si="12"/>
        <v>0</v>
      </c>
      <c r="W36" s="192">
        <f t="shared" si="32"/>
        <v>1550.6</v>
      </c>
      <c r="X36" s="28">
        <v>1550.6</v>
      </c>
      <c r="Y36" s="98"/>
      <c r="Z36" s="179">
        <f t="shared" si="23"/>
        <v>100</v>
      </c>
      <c r="AA36" s="28">
        <f t="shared" si="24"/>
        <v>100</v>
      </c>
      <c r="AB36" s="98">
        <v>0</v>
      </c>
    </row>
    <row r="37" spans="1:28" s="23" customFormat="1" ht="37.5" x14ac:dyDescent="0.3">
      <c r="A37" s="231" t="s">
        <v>63</v>
      </c>
      <c r="B37" s="24" t="s">
        <v>24</v>
      </c>
      <c r="C37" s="232" t="s">
        <v>53</v>
      </c>
      <c r="D37" s="214">
        <f t="shared" si="4"/>
        <v>0</v>
      </c>
      <c r="E37" s="192"/>
      <c r="F37" s="25"/>
      <c r="G37" s="25">
        <f t="shared" si="5"/>
        <v>30.6</v>
      </c>
      <c r="H37" s="25"/>
      <c r="I37" s="25">
        <v>30.6</v>
      </c>
      <c r="J37" s="25"/>
      <c r="K37" s="26"/>
      <c r="L37" s="26"/>
      <c r="M37" s="26"/>
      <c r="N37" s="26"/>
      <c r="O37" s="26"/>
      <c r="P37" s="30">
        <v>-4.3</v>
      </c>
      <c r="Q37" s="26"/>
      <c r="R37" s="26"/>
      <c r="S37" s="88">
        <f t="shared" si="7"/>
        <v>-4.3</v>
      </c>
      <c r="T37" s="97">
        <f t="shared" si="13"/>
        <v>26.3</v>
      </c>
      <c r="U37" s="28">
        <f t="shared" si="33"/>
        <v>0</v>
      </c>
      <c r="V37" s="98">
        <v>26.3</v>
      </c>
      <c r="W37" s="192">
        <f t="shared" si="32"/>
        <v>26.3</v>
      </c>
      <c r="X37" s="28"/>
      <c r="Y37" s="98">
        <v>26.3</v>
      </c>
      <c r="Z37" s="179">
        <f t="shared" si="23"/>
        <v>100</v>
      </c>
      <c r="AA37" s="28"/>
      <c r="AB37" s="98">
        <f t="shared" si="31"/>
        <v>100</v>
      </c>
    </row>
    <row r="38" spans="1:28" s="23" customFormat="1" ht="37.5" x14ac:dyDescent="0.3">
      <c r="A38" s="231" t="s">
        <v>64</v>
      </c>
      <c r="B38" s="24" t="s">
        <v>24</v>
      </c>
      <c r="C38" s="232" t="s">
        <v>53</v>
      </c>
      <c r="D38" s="214">
        <f t="shared" si="4"/>
        <v>930.7</v>
      </c>
      <c r="E38" s="192"/>
      <c r="F38" s="25">
        <v>930.7</v>
      </c>
      <c r="G38" s="25">
        <f t="shared" si="5"/>
        <v>930.7</v>
      </c>
      <c r="H38" s="25"/>
      <c r="I38" s="25">
        <v>930.7</v>
      </c>
      <c r="J38" s="25"/>
      <c r="K38" s="26"/>
      <c r="L38" s="26"/>
      <c r="M38" s="26"/>
      <c r="N38" s="26"/>
      <c r="O38" s="26"/>
      <c r="P38" s="26"/>
      <c r="Q38" s="26"/>
      <c r="R38" s="26"/>
      <c r="S38" s="88">
        <f t="shared" si="7"/>
        <v>0</v>
      </c>
      <c r="T38" s="97">
        <f t="shared" si="13"/>
        <v>930.7</v>
      </c>
      <c r="U38" s="28">
        <f t="shared" si="33"/>
        <v>0</v>
      </c>
      <c r="V38" s="98">
        <f t="shared" si="12"/>
        <v>930.7</v>
      </c>
      <c r="W38" s="192">
        <f t="shared" si="32"/>
        <v>880.5</v>
      </c>
      <c r="X38" s="28"/>
      <c r="Y38" s="98">
        <v>880.5</v>
      </c>
      <c r="Z38" s="179">
        <f t="shared" si="23"/>
        <v>94.606210379284406</v>
      </c>
      <c r="AA38" s="28"/>
      <c r="AB38" s="98">
        <f t="shared" si="31"/>
        <v>94.606210379284406</v>
      </c>
    </row>
    <row r="39" spans="1:28" s="23" customFormat="1" ht="56.25" x14ac:dyDescent="0.3">
      <c r="A39" s="231" t="s">
        <v>65</v>
      </c>
      <c r="B39" s="24" t="s">
        <v>24</v>
      </c>
      <c r="C39" s="232" t="s">
        <v>53</v>
      </c>
      <c r="D39" s="214">
        <f t="shared" si="4"/>
        <v>101.1</v>
      </c>
      <c r="E39" s="192"/>
      <c r="F39" s="25">
        <v>101.1</v>
      </c>
      <c r="G39" s="25">
        <f t="shared" si="5"/>
        <v>101.1</v>
      </c>
      <c r="H39" s="25"/>
      <c r="I39" s="25">
        <v>101.1</v>
      </c>
      <c r="J39" s="25"/>
      <c r="K39" s="26"/>
      <c r="L39" s="26"/>
      <c r="M39" s="26"/>
      <c r="N39" s="26"/>
      <c r="O39" s="26"/>
      <c r="P39" s="26"/>
      <c r="Q39" s="26"/>
      <c r="R39" s="26"/>
      <c r="S39" s="88">
        <f t="shared" si="7"/>
        <v>0</v>
      </c>
      <c r="T39" s="97">
        <f t="shared" si="13"/>
        <v>101.1</v>
      </c>
      <c r="U39" s="28">
        <f t="shared" si="33"/>
        <v>0</v>
      </c>
      <c r="V39" s="98">
        <f t="shared" si="12"/>
        <v>101.1</v>
      </c>
      <c r="W39" s="192">
        <f t="shared" si="32"/>
        <v>101.1</v>
      </c>
      <c r="X39" s="28"/>
      <c r="Y39" s="98">
        <v>101.1</v>
      </c>
      <c r="Z39" s="179">
        <f t="shared" si="23"/>
        <v>100</v>
      </c>
      <c r="AA39" s="28"/>
      <c r="AB39" s="98">
        <f t="shared" si="31"/>
        <v>100</v>
      </c>
    </row>
    <row r="40" spans="1:28" s="19" customFormat="1" ht="18.75" x14ac:dyDescent="0.3">
      <c r="A40" s="227" t="s">
        <v>66</v>
      </c>
      <c r="B40" s="16" t="s">
        <v>30</v>
      </c>
      <c r="C40" s="228" t="s">
        <v>25</v>
      </c>
      <c r="D40" s="215">
        <f t="shared" si="4"/>
        <v>15748.2</v>
      </c>
      <c r="E40" s="193">
        <f>SUM(E41+E52+E62)</f>
        <v>15748.2</v>
      </c>
      <c r="F40" s="33">
        <f>SUM(F41+F52+F62)</f>
        <v>0</v>
      </c>
      <c r="G40" s="17">
        <f t="shared" si="5"/>
        <v>47442.9</v>
      </c>
      <c r="H40" s="33">
        <f t="shared" ref="H40:Y40" si="34">SUM(H41+H49+H52+H62)</f>
        <v>17788</v>
      </c>
      <c r="I40" s="33">
        <f t="shared" si="34"/>
        <v>29654.9</v>
      </c>
      <c r="J40" s="33" t="e">
        <f t="shared" si="34"/>
        <v>#REF!</v>
      </c>
      <c r="K40" s="33">
        <f t="shared" si="34"/>
        <v>0</v>
      </c>
      <c r="L40" s="33">
        <f t="shared" si="34"/>
        <v>0</v>
      </c>
      <c r="M40" s="33">
        <f t="shared" si="34"/>
        <v>0</v>
      </c>
      <c r="N40" s="33">
        <f t="shared" si="34"/>
        <v>0</v>
      </c>
      <c r="O40" s="33">
        <f t="shared" si="34"/>
        <v>-20560.099999999999</v>
      </c>
      <c r="P40" s="33">
        <f t="shared" si="34"/>
        <v>0</v>
      </c>
      <c r="Q40" s="33">
        <f t="shared" si="34"/>
        <v>0</v>
      </c>
      <c r="R40" s="33">
        <f t="shared" si="34"/>
        <v>0</v>
      </c>
      <c r="S40" s="81" t="e">
        <f t="shared" si="34"/>
        <v>#REF!</v>
      </c>
      <c r="T40" s="99">
        <f t="shared" si="34"/>
        <v>26914.6</v>
      </c>
      <c r="U40" s="33">
        <f t="shared" si="34"/>
        <v>17819.8</v>
      </c>
      <c r="V40" s="100">
        <f t="shared" si="34"/>
        <v>9094.8000000000011</v>
      </c>
      <c r="W40" s="193">
        <f t="shared" si="34"/>
        <v>23127.5</v>
      </c>
      <c r="X40" s="33">
        <f t="shared" si="34"/>
        <v>14115.7</v>
      </c>
      <c r="Y40" s="100">
        <f t="shared" si="34"/>
        <v>9011.7999999999993</v>
      </c>
      <c r="Z40" s="177">
        <f t="shared" si="23"/>
        <v>85.929198279001</v>
      </c>
      <c r="AA40" s="18">
        <f t="shared" si="24"/>
        <v>79.213571420554672</v>
      </c>
      <c r="AB40" s="94">
        <f t="shared" si="31"/>
        <v>99.087390596824548</v>
      </c>
    </row>
    <row r="41" spans="1:28" s="29" customFormat="1" ht="18.75" x14ac:dyDescent="0.3">
      <c r="A41" s="229" t="s">
        <v>67</v>
      </c>
      <c r="B41" s="20" t="s">
        <v>30</v>
      </c>
      <c r="C41" s="230" t="s">
        <v>27</v>
      </c>
      <c r="D41" s="213">
        <f t="shared" si="4"/>
        <v>510</v>
      </c>
      <c r="E41" s="191">
        <f>SUM(E42+E48)</f>
        <v>510</v>
      </c>
      <c r="F41" s="22">
        <f>SUM(F42+F48)</f>
        <v>0</v>
      </c>
      <c r="G41" s="21">
        <f t="shared" si="5"/>
        <v>500</v>
      </c>
      <c r="H41" s="22">
        <f t="shared" ref="H41:Y41" si="35">SUM(H42+H48)</f>
        <v>500</v>
      </c>
      <c r="I41" s="22">
        <f t="shared" si="35"/>
        <v>0</v>
      </c>
      <c r="J41" s="22" t="e">
        <f t="shared" si="35"/>
        <v>#REF!</v>
      </c>
      <c r="K41" s="22">
        <f t="shared" si="35"/>
        <v>0</v>
      </c>
      <c r="L41" s="22">
        <f t="shared" si="35"/>
        <v>0</v>
      </c>
      <c r="M41" s="22">
        <f t="shared" si="35"/>
        <v>0</v>
      </c>
      <c r="N41" s="22">
        <f t="shared" si="35"/>
        <v>0</v>
      </c>
      <c r="O41" s="22">
        <f t="shared" si="35"/>
        <v>0</v>
      </c>
      <c r="P41" s="22">
        <f t="shared" si="35"/>
        <v>0</v>
      </c>
      <c r="Q41" s="22">
        <f t="shared" si="35"/>
        <v>0</v>
      </c>
      <c r="R41" s="22">
        <f t="shared" si="35"/>
        <v>0</v>
      </c>
      <c r="S41" s="79" t="e">
        <f t="shared" si="35"/>
        <v>#REF!</v>
      </c>
      <c r="T41" s="95">
        <f t="shared" si="35"/>
        <v>500</v>
      </c>
      <c r="U41" s="22">
        <f t="shared" si="35"/>
        <v>500</v>
      </c>
      <c r="V41" s="96">
        <f t="shared" si="35"/>
        <v>0</v>
      </c>
      <c r="W41" s="191">
        <f t="shared" si="35"/>
        <v>499.5</v>
      </c>
      <c r="X41" s="22">
        <f t="shared" si="35"/>
        <v>499.5</v>
      </c>
      <c r="Y41" s="96">
        <f t="shared" si="35"/>
        <v>0</v>
      </c>
      <c r="Z41" s="178">
        <f t="shared" si="23"/>
        <v>99.9</v>
      </c>
      <c r="AA41" s="156">
        <f t="shared" si="24"/>
        <v>99.9</v>
      </c>
      <c r="AB41" s="171">
        <v>0</v>
      </c>
    </row>
    <row r="42" spans="1:28" s="23" customFormat="1" ht="56.25" x14ac:dyDescent="0.3">
      <c r="A42" s="231" t="s">
        <v>68</v>
      </c>
      <c r="B42" s="24" t="s">
        <v>30</v>
      </c>
      <c r="C42" s="232" t="s">
        <v>27</v>
      </c>
      <c r="D42" s="214">
        <f t="shared" si="4"/>
        <v>500</v>
      </c>
      <c r="E42" s="192">
        <v>500</v>
      </c>
      <c r="F42" s="25"/>
      <c r="G42" s="25">
        <f t="shared" si="5"/>
        <v>500</v>
      </c>
      <c r="H42" s="25">
        <v>500</v>
      </c>
      <c r="I42" s="25"/>
      <c r="J42" s="25" t="e">
        <f>J43+#REF!+J44+#REF!+J45+#REF!+J46+#REF!+#REF!+J47</f>
        <v>#REF!</v>
      </c>
      <c r="K42" s="26"/>
      <c r="L42" s="26"/>
      <c r="M42" s="26"/>
      <c r="N42" s="26"/>
      <c r="O42" s="26"/>
      <c r="P42" s="26"/>
      <c r="Q42" s="26"/>
      <c r="R42" s="26"/>
      <c r="S42" s="88" t="e">
        <f t="shared" si="7"/>
        <v>#REF!</v>
      </c>
      <c r="T42" s="97">
        <f t="shared" si="13"/>
        <v>500</v>
      </c>
      <c r="U42" s="28">
        <f>SUM(U43:U47)</f>
        <v>500</v>
      </c>
      <c r="V42" s="98">
        <f t="shared" ref="V42:Y42" si="36">SUM(V43:V47)</f>
        <v>0</v>
      </c>
      <c r="W42" s="179">
        <f t="shared" si="36"/>
        <v>499.5</v>
      </c>
      <c r="X42" s="28">
        <f t="shared" si="36"/>
        <v>499.5</v>
      </c>
      <c r="Y42" s="98">
        <f t="shared" si="36"/>
        <v>0</v>
      </c>
      <c r="Z42" s="179">
        <f t="shared" si="23"/>
        <v>99.9</v>
      </c>
      <c r="AA42" s="28">
        <f t="shared" si="24"/>
        <v>99.9</v>
      </c>
      <c r="AB42" s="98"/>
    </row>
    <row r="43" spans="1:28" s="23" customFormat="1" ht="18.75" x14ac:dyDescent="0.3">
      <c r="A43" s="231" t="s">
        <v>69</v>
      </c>
      <c r="B43" s="24" t="s">
        <v>30</v>
      </c>
      <c r="C43" s="232" t="s">
        <v>27</v>
      </c>
      <c r="D43" s="214">
        <f t="shared" si="4"/>
        <v>0</v>
      </c>
      <c r="E43" s="192"/>
      <c r="F43" s="25"/>
      <c r="G43" s="25">
        <f t="shared" si="5"/>
        <v>202.1</v>
      </c>
      <c r="H43" s="25">
        <v>202.1</v>
      </c>
      <c r="I43" s="25"/>
      <c r="J43" s="25"/>
      <c r="K43" s="26"/>
      <c r="L43" s="26"/>
      <c r="M43" s="26"/>
      <c r="N43" s="26"/>
      <c r="O43" s="26"/>
      <c r="P43" s="26"/>
      <c r="Q43" s="26"/>
      <c r="R43" s="26"/>
      <c r="S43" s="88">
        <f t="shared" si="7"/>
        <v>0</v>
      </c>
      <c r="T43" s="97">
        <f t="shared" si="13"/>
        <v>202.1</v>
      </c>
      <c r="U43" s="28">
        <f t="shared" ref="U43:U48" si="37">H43+J43+K43+M43+N43+L43</f>
        <v>202.1</v>
      </c>
      <c r="V43" s="98">
        <f t="shared" si="12"/>
        <v>0</v>
      </c>
      <c r="W43" s="192">
        <f t="shared" ref="W43:W48" si="38">SUM(X43:Y43)</f>
        <v>201.6</v>
      </c>
      <c r="X43" s="28">
        <v>201.6</v>
      </c>
      <c r="Y43" s="98"/>
      <c r="Z43" s="179">
        <f t="shared" si="23"/>
        <v>99.752597723899058</v>
      </c>
      <c r="AA43" s="28">
        <f t="shared" si="24"/>
        <v>99.752597723899058</v>
      </c>
      <c r="AB43" s="98"/>
    </row>
    <row r="44" spans="1:28" s="23" customFormat="1" ht="18.75" x14ac:dyDescent="0.3">
      <c r="A44" s="231" t="s">
        <v>70</v>
      </c>
      <c r="B44" s="24" t="s">
        <v>30</v>
      </c>
      <c r="C44" s="232" t="s">
        <v>27</v>
      </c>
      <c r="D44" s="214">
        <f t="shared" si="4"/>
        <v>0</v>
      </c>
      <c r="E44" s="192"/>
      <c r="F44" s="25"/>
      <c r="G44" s="25">
        <f t="shared" si="5"/>
        <v>87.9</v>
      </c>
      <c r="H44" s="25">
        <v>87.9</v>
      </c>
      <c r="I44" s="25"/>
      <c r="J44" s="25"/>
      <c r="K44" s="26"/>
      <c r="L44" s="26"/>
      <c r="M44" s="26"/>
      <c r="N44" s="26"/>
      <c r="O44" s="26"/>
      <c r="P44" s="26"/>
      <c r="Q44" s="26"/>
      <c r="R44" s="26"/>
      <c r="S44" s="88">
        <f t="shared" si="7"/>
        <v>0</v>
      </c>
      <c r="T44" s="97">
        <f t="shared" si="13"/>
        <v>87.9</v>
      </c>
      <c r="U44" s="28">
        <f t="shared" si="37"/>
        <v>87.9</v>
      </c>
      <c r="V44" s="98">
        <f t="shared" si="12"/>
        <v>0</v>
      </c>
      <c r="W44" s="192">
        <f t="shared" si="38"/>
        <v>87.9</v>
      </c>
      <c r="X44" s="28">
        <v>87.9</v>
      </c>
      <c r="Y44" s="98"/>
      <c r="Z44" s="179">
        <f t="shared" si="23"/>
        <v>100</v>
      </c>
      <c r="AA44" s="28">
        <f t="shared" si="24"/>
        <v>100</v>
      </c>
      <c r="AB44" s="98"/>
    </row>
    <row r="45" spans="1:28" s="23" customFormat="1" ht="37.5" x14ac:dyDescent="0.3">
      <c r="A45" s="231" t="s">
        <v>72</v>
      </c>
      <c r="B45" s="24" t="s">
        <v>30</v>
      </c>
      <c r="C45" s="232" t="s">
        <v>27</v>
      </c>
      <c r="D45" s="214">
        <f t="shared" si="4"/>
        <v>0</v>
      </c>
      <c r="E45" s="192"/>
      <c r="F45" s="25"/>
      <c r="G45" s="25">
        <f t="shared" si="5"/>
        <v>50</v>
      </c>
      <c r="H45" s="25">
        <v>50</v>
      </c>
      <c r="I45" s="25"/>
      <c r="J45" s="25"/>
      <c r="K45" s="26"/>
      <c r="L45" s="26"/>
      <c r="M45" s="26"/>
      <c r="N45" s="26"/>
      <c r="O45" s="26"/>
      <c r="P45" s="26"/>
      <c r="Q45" s="26"/>
      <c r="R45" s="26"/>
      <c r="S45" s="88">
        <f t="shared" si="7"/>
        <v>0</v>
      </c>
      <c r="T45" s="97">
        <f t="shared" si="13"/>
        <v>50</v>
      </c>
      <c r="U45" s="28">
        <f t="shared" si="37"/>
        <v>50</v>
      </c>
      <c r="V45" s="98">
        <f t="shared" si="12"/>
        <v>0</v>
      </c>
      <c r="W45" s="192">
        <f t="shared" si="38"/>
        <v>50</v>
      </c>
      <c r="X45" s="28">
        <v>50</v>
      </c>
      <c r="Y45" s="98"/>
      <c r="Z45" s="179">
        <f t="shared" si="23"/>
        <v>100</v>
      </c>
      <c r="AA45" s="28">
        <f t="shared" si="24"/>
        <v>100</v>
      </c>
      <c r="AB45" s="98"/>
    </row>
    <row r="46" spans="1:28" s="23" customFormat="1" ht="18.75" x14ac:dyDescent="0.3">
      <c r="A46" s="231" t="s">
        <v>73</v>
      </c>
      <c r="B46" s="24" t="s">
        <v>30</v>
      </c>
      <c r="C46" s="232" t="s">
        <v>27</v>
      </c>
      <c r="D46" s="214">
        <f t="shared" si="4"/>
        <v>0</v>
      </c>
      <c r="E46" s="192"/>
      <c r="F46" s="25"/>
      <c r="G46" s="25">
        <f t="shared" si="5"/>
        <v>100</v>
      </c>
      <c r="H46" s="25">
        <v>100</v>
      </c>
      <c r="I46" s="25"/>
      <c r="J46" s="25"/>
      <c r="K46" s="26"/>
      <c r="L46" s="26"/>
      <c r="M46" s="26"/>
      <c r="N46" s="26"/>
      <c r="O46" s="26"/>
      <c r="P46" s="26"/>
      <c r="Q46" s="26"/>
      <c r="R46" s="26"/>
      <c r="S46" s="88">
        <f t="shared" si="7"/>
        <v>0</v>
      </c>
      <c r="T46" s="97">
        <f t="shared" si="13"/>
        <v>100</v>
      </c>
      <c r="U46" s="28">
        <f t="shared" si="37"/>
        <v>100</v>
      </c>
      <c r="V46" s="98">
        <f t="shared" si="12"/>
        <v>0</v>
      </c>
      <c r="W46" s="192">
        <f t="shared" si="38"/>
        <v>100</v>
      </c>
      <c r="X46" s="28">
        <v>100</v>
      </c>
      <c r="Y46" s="98"/>
      <c r="Z46" s="179">
        <f t="shared" si="23"/>
        <v>100</v>
      </c>
      <c r="AA46" s="28">
        <f t="shared" si="24"/>
        <v>100</v>
      </c>
      <c r="AB46" s="98"/>
    </row>
    <row r="47" spans="1:28" s="23" customFormat="1" ht="18.75" x14ac:dyDescent="0.3">
      <c r="A47" s="231" t="s">
        <v>75</v>
      </c>
      <c r="B47" s="24" t="s">
        <v>30</v>
      </c>
      <c r="C47" s="232" t="s">
        <v>27</v>
      </c>
      <c r="D47" s="214"/>
      <c r="E47" s="192"/>
      <c r="F47" s="25"/>
      <c r="G47" s="25">
        <f t="shared" si="5"/>
        <v>60</v>
      </c>
      <c r="H47" s="25">
        <v>60</v>
      </c>
      <c r="I47" s="25"/>
      <c r="J47" s="25"/>
      <c r="K47" s="26"/>
      <c r="L47" s="26"/>
      <c r="M47" s="26"/>
      <c r="N47" s="26"/>
      <c r="O47" s="26"/>
      <c r="P47" s="26"/>
      <c r="Q47" s="26"/>
      <c r="R47" s="26"/>
      <c r="S47" s="88">
        <f t="shared" si="7"/>
        <v>0</v>
      </c>
      <c r="T47" s="97">
        <f t="shared" si="13"/>
        <v>60</v>
      </c>
      <c r="U47" s="28">
        <f t="shared" si="37"/>
        <v>60</v>
      </c>
      <c r="V47" s="98"/>
      <c r="W47" s="192">
        <f t="shared" si="38"/>
        <v>60</v>
      </c>
      <c r="X47" s="28">
        <v>60</v>
      </c>
      <c r="Y47" s="98"/>
      <c r="Z47" s="179">
        <f t="shared" si="23"/>
        <v>100</v>
      </c>
      <c r="AA47" s="28">
        <f t="shared" si="24"/>
        <v>100</v>
      </c>
      <c r="AB47" s="98"/>
    </row>
    <row r="48" spans="1:28" s="23" customFormat="1" ht="37.5" x14ac:dyDescent="0.3">
      <c r="A48" s="231" t="s">
        <v>76</v>
      </c>
      <c r="B48" s="24" t="s">
        <v>30</v>
      </c>
      <c r="C48" s="232" t="s">
        <v>27</v>
      </c>
      <c r="D48" s="214">
        <f t="shared" si="4"/>
        <v>10</v>
      </c>
      <c r="E48" s="192">
        <v>10</v>
      </c>
      <c r="F48" s="25"/>
      <c r="G48" s="25">
        <f t="shared" si="5"/>
        <v>0</v>
      </c>
      <c r="H48" s="25"/>
      <c r="I48" s="25"/>
      <c r="J48" s="25"/>
      <c r="K48" s="26"/>
      <c r="L48" s="26"/>
      <c r="M48" s="26"/>
      <c r="N48" s="26"/>
      <c r="O48" s="26"/>
      <c r="P48" s="26"/>
      <c r="Q48" s="26"/>
      <c r="R48" s="26"/>
      <c r="S48" s="88">
        <f t="shared" si="7"/>
        <v>0</v>
      </c>
      <c r="T48" s="97">
        <f t="shared" si="13"/>
        <v>0</v>
      </c>
      <c r="U48" s="28">
        <f t="shared" si="37"/>
        <v>0</v>
      </c>
      <c r="V48" s="98">
        <f t="shared" si="12"/>
        <v>0</v>
      </c>
      <c r="W48" s="192">
        <f t="shared" si="38"/>
        <v>0</v>
      </c>
      <c r="X48" s="28"/>
      <c r="Y48" s="98"/>
      <c r="Z48" s="179"/>
      <c r="AA48" s="28"/>
      <c r="AB48" s="98"/>
    </row>
    <row r="49" spans="1:28" s="19" customFormat="1" ht="18.75" x14ac:dyDescent="0.3">
      <c r="A49" s="229" t="s">
        <v>77</v>
      </c>
      <c r="B49" s="20" t="s">
        <v>30</v>
      </c>
      <c r="C49" s="230" t="s">
        <v>35</v>
      </c>
      <c r="D49" s="213">
        <f t="shared" ref="D49:V49" si="39">D50</f>
        <v>0</v>
      </c>
      <c r="E49" s="194">
        <f t="shared" si="39"/>
        <v>0</v>
      </c>
      <c r="F49" s="21">
        <f t="shared" si="39"/>
        <v>0</v>
      </c>
      <c r="G49" s="21">
        <f>G50+G51</f>
        <v>7353.1</v>
      </c>
      <c r="H49" s="21">
        <f>H50+H51</f>
        <v>12.5</v>
      </c>
      <c r="I49" s="21">
        <f>I50+I51</f>
        <v>7340.6</v>
      </c>
      <c r="J49" s="21">
        <f t="shared" si="39"/>
        <v>0</v>
      </c>
      <c r="K49" s="21">
        <f t="shared" si="39"/>
        <v>0</v>
      </c>
      <c r="L49" s="21">
        <f t="shared" si="39"/>
        <v>0</v>
      </c>
      <c r="M49" s="21">
        <f>M50+M51</f>
        <v>0</v>
      </c>
      <c r="N49" s="21">
        <f t="shared" si="39"/>
        <v>0</v>
      </c>
      <c r="O49" s="21">
        <f t="shared" si="39"/>
        <v>0</v>
      </c>
      <c r="P49" s="21">
        <f t="shared" si="39"/>
        <v>0</v>
      </c>
      <c r="Q49" s="21">
        <f t="shared" si="39"/>
        <v>0</v>
      </c>
      <c r="R49" s="21">
        <f t="shared" si="39"/>
        <v>0</v>
      </c>
      <c r="S49" s="82">
        <f>S50+S51</f>
        <v>0</v>
      </c>
      <c r="T49" s="101">
        <f>T50+T51</f>
        <v>7353.1</v>
      </c>
      <c r="U49" s="21">
        <f>U50+U51</f>
        <v>12.5</v>
      </c>
      <c r="V49" s="102">
        <f t="shared" si="39"/>
        <v>7340.6</v>
      </c>
      <c r="W49" s="194">
        <f>W50+W51</f>
        <v>7269.8</v>
      </c>
      <c r="X49" s="21">
        <f>X50+X51</f>
        <v>12</v>
      </c>
      <c r="Y49" s="102">
        <f t="shared" ref="Y49" si="40">Y50</f>
        <v>7257.8</v>
      </c>
      <c r="Z49" s="178">
        <f t="shared" si="23"/>
        <v>98.867144469679459</v>
      </c>
      <c r="AA49" s="156">
        <f t="shared" si="24"/>
        <v>96</v>
      </c>
      <c r="AB49" s="171">
        <f t="shared" si="31"/>
        <v>98.872026809797561</v>
      </c>
    </row>
    <row r="50" spans="1:28" s="19" customFormat="1" ht="37.5" x14ac:dyDescent="0.3">
      <c r="A50" s="231" t="s">
        <v>59</v>
      </c>
      <c r="B50" s="24" t="s">
        <v>30</v>
      </c>
      <c r="C50" s="232" t="s">
        <v>35</v>
      </c>
      <c r="D50" s="214"/>
      <c r="E50" s="206"/>
      <c r="F50" s="34"/>
      <c r="G50" s="25">
        <f>SUM(H50:I50)</f>
        <v>7340.6</v>
      </c>
      <c r="H50" s="34"/>
      <c r="I50" s="34">
        <v>7340.6</v>
      </c>
      <c r="J50" s="34"/>
      <c r="K50" s="35"/>
      <c r="L50" s="35"/>
      <c r="M50" s="35"/>
      <c r="N50" s="35"/>
      <c r="O50" s="35"/>
      <c r="P50" s="35"/>
      <c r="Q50" s="35"/>
      <c r="R50" s="35"/>
      <c r="S50" s="88">
        <f t="shared" si="7"/>
        <v>0</v>
      </c>
      <c r="T50" s="97">
        <f>SUM(U50:V50)</f>
        <v>7340.6</v>
      </c>
      <c r="U50" s="28">
        <f>H50+J50+K50+M50+N50+L50</f>
        <v>0</v>
      </c>
      <c r="V50" s="98">
        <f t="shared" si="12"/>
        <v>7340.6</v>
      </c>
      <c r="W50" s="192">
        <f>SUM(X50:Y50)</f>
        <v>7257.8</v>
      </c>
      <c r="X50" s="28"/>
      <c r="Y50" s="98">
        <v>7257.8</v>
      </c>
      <c r="Z50" s="179">
        <f t="shared" si="23"/>
        <v>98.872026809797561</v>
      </c>
      <c r="AA50" s="28"/>
      <c r="AB50" s="98">
        <f t="shared" si="31"/>
        <v>98.872026809797561</v>
      </c>
    </row>
    <row r="51" spans="1:28" s="19" customFormat="1" ht="18.75" x14ac:dyDescent="0.3">
      <c r="A51" s="231" t="s">
        <v>78</v>
      </c>
      <c r="B51" s="24" t="s">
        <v>30</v>
      </c>
      <c r="C51" s="232" t="s">
        <v>35</v>
      </c>
      <c r="D51" s="214"/>
      <c r="E51" s="206"/>
      <c r="F51" s="34"/>
      <c r="G51" s="25">
        <f>SUM(H51:I51)</f>
        <v>12.5</v>
      </c>
      <c r="H51" s="34">
        <v>12.5</v>
      </c>
      <c r="I51" s="34"/>
      <c r="J51" s="34"/>
      <c r="K51" s="35"/>
      <c r="L51" s="35"/>
      <c r="M51" s="35"/>
      <c r="N51" s="35"/>
      <c r="O51" s="35"/>
      <c r="P51" s="35"/>
      <c r="Q51" s="35"/>
      <c r="R51" s="35"/>
      <c r="S51" s="88">
        <f t="shared" si="7"/>
        <v>0</v>
      </c>
      <c r="T51" s="97">
        <f>SUM(U51:V51)</f>
        <v>12.5</v>
      </c>
      <c r="U51" s="28">
        <f>H51+J51+K51+M51+N51+L51</f>
        <v>12.5</v>
      </c>
      <c r="V51" s="98">
        <f t="shared" si="12"/>
        <v>0</v>
      </c>
      <c r="W51" s="192">
        <f>SUM(X51:Y51)</f>
        <v>12</v>
      </c>
      <c r="X51" s="28">
        <v>12</v>
      </c>
      <c r="Y51" s="98"/>
      <c r="Z51" s="179">
        <f t="shared" si="23"/>
        <v>96</v>
      </c>
      <c r="AA51" s="28">
        <f t="shared" si="24"/>
        <v>96</v>
      </c>
      <c r="AB51" s="98"/>
    </row>
    <row r="52" spans="1:28" s="29" customFormat="1" ht="37.5" x14ac:dyDescent="0.3">
      <c r="A52" s="229" t="s">
        <v>79</v>
      </c>
      <c r="B52" s="20" t="s">
        <v>30</v>
      </c>
      <c r="C52" s="230" t="s">
        <v>80</v>
      </c>
      <c r="D52" s="216">
        <f t="shared" si="4"/>
        <v>15238.2</v>
      </c>
      <c r="E52" s="191">
        <f>SUM(E53+E54+E55+E56+E61)</f>
        <v>15238.2</v>
      </c>
      <c r="F52" s="22">
        <f>SUM(F53+F55+F56+F61)</f>
        <v>0</v>
      </c>
      <c r="G52" s="21">
        <f>SUM(H52:I52)</f>
        <v>39489.800000000003</v>
      </c>
      <c r="H52" s="22">
        <f>SUM(H53+H54+H55+H56+H59+H61+H60)</f>
        <v>17265.5</v>
      </c>
      <c r="I52" s="22">
        <f t="shared" ref="I52:V52" si="41">SUM(I53+I54+I55+I56+I59+I61+I60)</f>
        <v>22224.3</v>
      </c>
      <c r="J52" s="22">
        <f t="shared" si="41"/>
        <v>31.8</v>
      </c>
      <c r="K52" s="22">
        <f t="shared" si="41"/>
        <v>0</v>
      </c>
      <c r="L52" s="22">
        <f t="shared" si="41"/>
        <v>0</v>
      </c>
      <c r="M52" s="22">
        <f t="shared" si="41"/>
        <v>0</v>
      </c>
      <c r="N52" s="22">
        <f t="shared" si="41"/>
        <v>0</v>
      </c>
      <c r="O52" s="22">
        <f t="shared" si="41"/>
        <v>-20560.099999999999</v>
      </c>
      <c r="P52" s="22">
        <f t="shared" si="41"/>
        <v>0</v>
      </c>
      <c r="Q52" s="22">
        <f t="shared" si="41"/>
        <v>0</v>
      </c>
      <c r="R52" s="22">
        <f t="shared" si="41"/>
        <v>0</v>
      </c>
      <c r="S52" s="79">
        <f t="shared" si="41"/>
        <v>-20528.3</v>
      </c>
      <c r="T52" s="95">
        <f t="shared" si="41"/>
        <v>18961.5</v>
      </c>
      <c r="U52" s="22">
        <f t="shared" si="41"/>
        <v>17297.3</v>
      </c>
      <c r="V52" s="96">
        <f t="shared" si="41"/>
        <v>1664.2000000000007</v>
      </c>
      <c r="W52" s="191">
        <f t="shared" ref="W52:Y52" si="42">SUM(W53+W54+W55+W56+W59+W61+W60)</f>
        <v>15258.400000000001</v>
      </c>
      <c r="X52" s="22">
        <f t="shared" si="42"/>
        <v>13594.2</v>
      </c>
      <c r="Y52" s="96">
        <f t="shared" si="42"/>
        <v>1664.2</v>
      </c>
      <c r="Z52" s="178">
        <f t="shared" si="23"/>
        <v>80.470426917701658</v>
      </c>
      <c r="AA52" s="156">
        <f t="shared" si="24"/>
        <v>78.591456470084935</v>
      </c>
      <c r="AB52" s="171">
        <f t="shared" si="31"/>
        <v>99.999999999999957</v>
      </c>
    </row>
    <row r="53" spans="1:28" s="23" customFormat="1" ht="18.75" x14ac:dyDescent="0.3">
      <c r="A53" s="231" t="s">
        <v>81</v>
      </c>
      <c r="B53" s="24" t="s">
        <v>30</v>
      </c>
      <c r="C53" s="232" t="s">
        <v>80</v>
      </c>
      <c r="D53" s="214">
        <f t="shared" si="4"/>
        <v>790</v>
      </c>
      <c r="E53" s="192">
        <v>790</v>
      </c>
      <c r="F53" s="25"/>
      <c r="G53" s="25">
        <f t="shared" si="5"/>
        <v>708.3</v>
      </c>
      <c r="H53" s="25">
        <v>708.3</v>
      </c>
      <c r="I53" s="25"/>
      <c r="J53" s="25"/>
      <c r="K53" s="26"/>
      <c r="L53" s="26"/>
      <c r="M53" s="26"/>
      <c r="N53" s="26"/>
      <c r="O53" s="26"/>
      <c r="P53" s="26"/>
      <c r="Q53" s="26"/>
      <c r="R53" s="26"/>
      <c r="S53" s="88">
        <f t="shared" si="7"/>
        <v>0</v>
      </c>
      <c r="T53" s="97">
        <f t="shared" si="13"/>
        <v>708.3</v>
      </c>
      <c r="U53" s="28">
        <f>H53+J53+K53+M53+N53+L53</f>
        <v>708.3</v>
      </c>
      <c r="V53" s="98">
        <f t="shared" si="12"/>
        <v>0</v>
      </c>
      <c r="W53" s="192">
        <f t="shared" ref="W53:W55" si="43">SUM(X53:Y53)</f>
        <v>603.29999999999995</v>
      </c>
      <c r="X53" s="28">
        <v>603.29999999999995</v>
      </c>
      <c r="Y53" s="98"/>
      <c r="Z53" s="179">
        <f t="shared" si="23"/>
        <v>85.175772977551887</v>
      </c>
      <c r="AA53" s="28">
        <f t="shared" si="24"/>
        <v>85.175772977551887</v>
      </c>
      <c r="AB53" s="98"/>
    </row>
    <row r="54" spans="1:28" s="23" customFormat="1" ht="37.5" x14ac:dyDescent="0.3">
      <c r="A54" s="231" t="s">
        <v>82</v>
      </c>
      <c r="B54" s="24" t="s">
        <v>30</v>
      </c>
      <c r="C54" s="232" t="s">
        <v>80</v>
      </c>
      <c r="D54" s="214">
        <f>E54+F54</f>
        <v>100</v>
      </c>
      <c r="E54" s="192">
        <v>100</v>
      </c>
      <c r="F54" s="25"/>
      <c r="G54" s="25">
        <f>H54+I54</f>
        <v>100</v>
      </c>
      <c r="H54" s="25">
        <v>100</v>
      </c>
      <c r="I54" s="25"/>
      <c r="J54" s="25"/>
      <c r="K54" s="26"/>
      <c r="L54" s="26"/>
      <c r="M54" s="26"/>
      <c r="N54" s="26"/>
      <c r="O54" s="26"/>
      <c r="P54" s="26"/>
      <c r="Q54" s="26"/>
      <c r="R54" s="26"/>
      <c r="S54" s="88">
        <f t="shared" si="7"/>
        <v>0</v>
      </c>
      <c r="T54" s="97">
        <f t="shared" si="13"/>
        <v>100</v>
      </c>
      <c r="U54" s="28">
        <f t="shared" ref="U54:U55" si="44">H54+J54+K54+M54+N54+L54</f>
        <v>100</v>
      </c>
      <c r="V54" s="98">
        <f t="shared" si="12"/>
        <v>0</v>
      </c>
      <c r="W54" s="192">
        <f t="shared" si="43"/>
        <v>98.7</v>
      </c>
      <c r="X54" s="28">
        <v>98.7</v>
      </c>
      <c r="Y54" s="98"/>
      <c r="Z54" s="179">
        <f t="shared" si="23"/>
        <v>98.7</v>
      </c>
      <c r="AA54" s="28">
        <f t="shared" si="24"/>
        <v>98.7</v>
      </c>
      <c r="AB54" s="98"/>
    </row>
    <row r="55" spans="1:28" s="23" customFormat="1" ht="37.5" x14ac:dyDescent="0.3">
      <c r="A55" s="231" t="s">
        <v>83</v>
      </c>
      <c r="B55" s="24" t="s">
        <v>30</v>
      </c>
      <c r="C55" s="232" t="s">
        <v>80</v>
      </c>
      <c r="D55" s="214">
        <f t="shared" ref="D55:D112" si="45">SUM(E55:F55)</f>
        <v>6883.2</v>
      </c>
      <c r="E55" s="192">
        <v>6883.2</v>
      </c>
      <c r="F55" s="25"/>
      <c r="G55" s="25">
        <f t="shared" si="5"/>
        <v>8414.5</v>
      </c>
      <c r="H55" s="25">
        <v>8414.5</v>
      </c>
      <c r="I55" s="25"/>
      <c r="J55" s="25"/>
      <c r="K55" s="26"/>
      <c r="L55" s="26"/>
      <c r="M55" s="26"/>
      <c r="N55" s="26"/>
      <c r="O55" s="26"/>
      <c r="P55" s="26"/>
      <c r="Q55" s="26"/>
      <c r="R55" s="26"/>
      <c r="S55" s="88">
        <f t="shared" si="7"/>
        <v>0</v>
      </c>
      <c r="T55" s="97">
        <f t="shared" si="13"/>
        <v>8414.5</v>
      </c>
      <c r="U55" s="28">
        <f t="shared" si="44"/>
        <v>8414.5</v>
      </c>
      <c r="V55" s="98">
        <f t="shared" si="12"/>
        <v>0</v>
      </c>
      <c r="W55" s="192">
        <f t="shared" si="43"/>
        <v>8383.6</v>
      </c>
      <c r="X55" s="28">
        <v>8383.6</v>
      </c>
      <c r="Y55" s="98"/>
      <c r="Z55" s="179">
        <f t="shared" si="23"/>
        <v>99.632776754412035</v>
      </c>
      <c r="AA55" s="28">
        <f t="shared" si="24"/>
        <v>99.632776754412035</v>
      </c>
      <c r="AB55" s="98"/>
    </row>
    <row r="56" spans="1:28" s="38" customFormat="1" ht="37.5" x14ac:dyDescent="0.3">
      <c r="A56" s="233" t="s">
        <v>84</v>
      </c>
      <c r="B56" s="31" t="s">
        <v>30</v>
      </c>
      <c r="C56" s="234" t="s">
        <v>80</v>
      </c>
      <c r="D56" s="217">
        <f t="shared" si="45"/>
        <v>7300</v>
      </c>
      <c r="E56" s="195">
        <v>7300</v>
      </c>
      <c r="F56" s="37"/>
      <c r="G56" s="37">
        <f t="shared" si="5"/>
        <v>4800</v>
      </c>
      <c r="H56" s="37">
        <f>SUM(H57:H58)</f>
        <v>4800</v>
      </c>
      <c r="I56" s="37">
        <f t="shared" ref="I56:V56" si="46">SUM(I57:I58)</f>
        <v>0</v>
      </c>
      <c r="J56" s="37">
        <f t="shared" si="46"/>
        <v>0</v>
      </c>
      <c r="K56" s="37">
        <f t="shared" si="46"/>
        <v>0</v>
      </c>
      <c r="L56" s="37">
        <f t="shared" si="46"/>
        <v>0</v>
      </c>
      <c r="M56" s="37">
        <f t="shared" si="46"/>
        <v>0</v>
      </c>
      <c r="N56" s="37">
        <f t="shared" si="46"/>
        <v>0</v>
      </c>
      <c r="O56" s="37">
        <f t="shared" si="46"/>
        <v>0</v>
      </c>
      <c r="P56" s="37">
        <f t="shared" si="46"/>
        <v>0</v>
      </c>
      <c r="Q56" s="37">
        <f t="shared" si="46"/>
        <v>0</v>
      </c>
      <c r="R56" s="37">
        <f t="shared" si="46"/>
        <v>0</v>
      </c>
      <c r="S56" s="83">
        <f t="shared" si="46"/>
        <v>0</v>
      </c>
      <c r="T56" s="103">
        <f t="shared" si="46"/>
        <v>4800</v>
      </c>
      <c r="U56" s="37">
        <f t="shared" si="46"/>
        <v>4800</v>
      </c>
      <c r="V56" s="104">
        <f t="shared" si="46"/>
        <v>0</v>
      </c>
      <c r="W56" s="195">
        <f t="shared" ref="W56:Y56" si="47">SUM(W57:W58)</f>
        <v>1266.7</v>
      </c>
      <c r="X56" s="37">
        <f t="shared" si="47"/>
        <v>1266.7</v>
      </c>
      <c r="Y56" s="104">
        <f t="shared" si="47"/>
        <v>0</v>
      </c>
      <c r="Z56" s="180">
        <f t="shared" si="23"/>
        <v>26.389583333333334</v>
      </c>
      <c r="AA56" s="27">
        <f t="shared" si="24"/>
        <v>26.389583333333334</v>
      </c>
      <c r="AB56" s="114">
        <v>0</v>
      </c>
    </row>
    <row r="57" spans="1:28" s="23" customFormat="1" ht="18.75" x14ac:dyDescent="0.3">
      <c r="A57" s="231" t="s">
        <v>85</v>
      </c>
      <c r="B57" s="24" t="s">
        <v>30</v>
      </c>
      <c r="C57" s="232" t="s">
        <v>80</v>
      </c>
      <c r="D57" s="214"/>
      <c r="E57" s="192"/>
      <c r="F57" s="25"/>
      <c r="G57" s="25">
        <f t="shared" si="5"/>
        <v>3713.1</v>
      </c>
      <c r="H57" s="25">
        <v>3713.1</v>
      </c>
      <c r="I57" s="25"/>
      <c r="J57" s="25"/>
      <c r="K57" s="26"/>
      <c r="L57" s="26"/>
      <c r="M57" s="26"/>
      <c r="N57" s="26"/>
      <c r="O57" s="26"/>
      <c r="P57" s="26"/>
      <c r="Q57" s="26"/>
      <c r="R57" s="26"/>
      <c r="S57" s="88">
        <f t="shared" si="7"/>
        <v>0</v>
      </c>
      <c r="T57" s="97">
        <f t="shared" si="13"/>
        <v>3713.1</v>
      </c>
      <c r="U57" s="28">
        <f>H57+J57+K57+M57+N57+L57</f>
        <v>3713.1</v>
      </c>
      <c r="V57" s="98">
        <f t="shared" si="12"/>
        <v>0</v>
      </c>
      <c r="W57" s="192">
        <f t="shared" ref="W57:W61" si="48">SUM(X57:Y57)</f>
        <v>179.8</v>
      </c>
      <c r="X57" s="28">
        <v>179.8</v>
      </c>
      <c r="Y57" s="98"/>
      <c r="Z57" s="179">
        <f t="shared" si="23"/>
        <v>4.8423150467264549</v>
      </c>
      <c r="AA57" s="28">
        <f t="shared" si="24"/>
        <v>4.8423150467264549</v>
      </c>
      <c r="AB57" s="98"/>
    </row>
    <row r="58" spans="1:28" s="23" customFormat="1" ht="18.75" x14ac:dyDescent="0.3">
      <c r="A58" s="231" t="s">
        <v>86</v>
      </c>
      <c r="B58" s="24" t="s">
        <v>30</v>
      </c>
      <c r="C58" s="232" t="s">
        <v>80</v>
      </c>
      <c r="D58" s="214"/>
      <c r="E58" s="192"/>
      <c r="F58" s="25"/>
      <c r="G58" s="25">
        <f t="shared" si="5"/>
        <v>1086.9000000000001</v>
      </c>
      <c r="H58" s="25">
        <v>1086.9000000000001</v>
      </c>
      <c r="I58" s="25"/>
      <c r="J58" s="25"/>
      <c r="K58" s="26"/>
      <c r="L58" s="26"/>
      <c r="M58" s="26"/>
      <c r="N58" s="26"/>
      <c r="O58" s="26"/>
      <c r="P58" s="26"/>
      <c r="Q58" s="26"/>
      <c r="R58" s="26"/>
      <c r="S58" s="88">
        <f t="shared" si="7"/>
        <v>0</v>
      </c>
      <c r="T58" s="97">
        <f t="shared" si="13"/>
        <v>1086.9000000000001</v>
      </c>
      <c r="U58" s="28">
        <f t="shared" ref="U58:U61" si="49">H58+J58+K58+M58+N58+L58</f>
        <v>1086.9000000000001</v>
      </c>
      <c r="V58" s="98">
        <f t="shared" si="12"/>
        <v>0</v>
      </c>
      <c r="W58" s="192">
        <f t="shared" si="48"/>
        <v>1086.9000000000001</v>
      </c>
      <c r="X58" s="28">
        <v>1086.9000000000001</v>
      </c>
      <c r="Y58" s="98"/>
      <c r="Z58" s="179">
        <f t="shared" si="23"/>
        <v>100</v>
      </c>
      <c r="AA58" s="28">
        <f t="shared" si="24"/>
        <v>100</v>
      </c>
      <c r="AB58" s="98"/>
    </row>
    <row r="59" spans="1:28" s="23" customFormat="1" ht="18.75" x14ac:dyDescent="0.3">
      <c r="A59" s="231" t="s">
        <v>87</v>
      </c>
      <c r="B59" s="24" t="s">
        <v>30</v>
      </c>
      <c r="C59" s="232" t="s">
        <v>80</v>
      </c>
      <c r="D59" s="214"/>
      <c r="E59" s="192"/>
      <c r="F59" s="25"/>
      <c r="G59" s="25">
        <f t="shared" si="5"/>
        <v>2500</v>
      </c>
      <c r="H59" s="25">
        <v>2500</v>
      </c>
      <c r="I59" s="25"/>
      <c r="J59" s="25"/>
      <c r="K59" s="26"/>
      <c r="L59" s="26"/>
      <c r="M59" s="26"/>
      <c r="N59" s="26"/>
      <c r="O59" s="26"/>
      <c r="P59" s="26"/>
      <c r="Q59" s="26"/>
      <c r="R59" s="26"/>
      <c r="S59" s="88">
        <f t="shared" si="7"/>
        <v>0</v>
      </c>
      <c r="T59" s="97">
        <f t="shared" si="13"/>
        <v>2500</v>
      </c>
      <c r="U59" s="28">
        <f t="shared" si="49"/>
        <v>2500</v>
      </c>
      <c r="V59" s="98">
        <f t="shared" si="12"/>
        <v>0</v>
      </c>
      <c r="W59" s="192">
        <f t="shared" si="48"/>
        <v>2467.5</v>
      </c>
      <c r="X59" s="28">
        <v>2467.5</v>
      </c>
      <c r="Y59" s="98"/>
      <c r="Z59" s="179">
        <f t="shared" si="23"/>
        <v>98.7</v>
      </c>
      <c r="AA59" s="28">
        <f t="shared" si="24"/>
        <v>98.7</v>
      </c>
      <c r="AB59" s="98"/>
    </row>
    <row r="60" spans="1:28" s="23" customFormat="1" ht="75" x14ac:dyDescent="0.3">
      <c r="A60" s="231" t="s">
        <v>88</v>
      </c>
      <c r="B60" s="24" t="s">
        <v>30</v>
      </c>
      <c r="C60" s="232" t="s">
        <v>80</v>
      </c>
      <c r="D60" s="214"/>
      <c r="E60" s="192"/>
      <c r="F60" s="25"/>
      <c r="G60" s="25">
        <f t="shared" si="5"/>
        <v>22409.200000000001</v>
      </c>
      <c r="H60" s="25">
        <v>184.9</v>
      </c>
      <c r="I60" s="25">
        <v>22224.3</v>
      </c>
      <c r="J60" s="25"/>
      <c r="K60" s="26"/>
      <c r="L60" s="26"/>
      <c r="M60" s="26"/>
      <c r="N60" s="26"/>
      <c r="O60" s="26">
        <v>-20560.099999999999</v>
      </c>
      <c r="P60" s="26"/>
      <c r="Q60" s="26"/>
      <c r="R60" s="26"/>
      <c r="S60" s="88">
        <f t="shared" si="7"/>
        <v>-20560.099999999999</v>
      </c>
      <c r="T60" s="97">
        <f t="shared" si="13"/>
        <v>1849.1000000000008</v>
      </c>
      <c r="U60" s="28">
        <f t="shared" si="49"/>
        <v>184.9</v>
      </c>
      <c r="V60" s="98">
        <f t="shared" si="12"/>
        <v>1664.2000000000007</v>
      </c>
      <c r="W60" s="192">
        <f t="shared" si="48"/>
        <v>1849.1000000000001</v>
      </c>
      <c r="X60" s="28">
        <v>184.9</v>
      </c>
      <c r="Y60" s="98">
        <v>1664.2</v>
      </c>
      <c r="Z60" s="179">
        <f t="shared" si="23"/>
        <v>99.999999999999972</v>
      </c>
      <c r="AA60" s="28">
        <f t="shared" si="24"/>
        <v>100</v>
      </c>
      <c r="AB60" s="98">
        <f t="shared" si="31"/>
        <v>99.999999999999957</v>
      </c>
    </row>
    <row r="61" spans="1:28" s="23" customFormat="1" ht="18.75" x14ac:dyDescent="0.3">
      <c r="A61" s="231" t="s">
        <v>89</v>
      </c>
      <c r="B61" s="24" t="s">
        <v>30</v>
      </c>
      <c r="C61" s="232" t="s">
        <v>80</v>
      </c>
      <c r="D61" s="214">
        <f t="shared" si="45"/>
        <v>165</v>
      </c>
      <c r="E61" s="179">
        <v>165</v>
      </c>
      <c r="F61" s="28">
        <v>0</v>
      </c>
      <c r="G61" s="25">
        <f t="shared" si="5"/>
        <v>557.79999999999995</v>
      </c>
      <c r="H61" s="28">
        <v>557.79999999999995</v>
      </c>
      <c r="I61" s="28">
        <v>0</v>
      </c>
      <c r="J61" s="28">
        <v>31.8</v>
      </c>
      <c r="K61" s="26"/>
      <c r="L61" s="26"/>
      <c r="M61" s="26"/>
      <c r="N61" s="26"/>
      <c r="O61" s="26"/>
      <c r="P61" s="26"/>
      <c r="Q61" s="26"/>
      <c r="R61" s="26"/>
      <c r="S61" s="88">
        <f t="shared" si="7"/>
        <v>31.8</v>
      </c>
      <c r="T61" s="97">
        <f t="shared" si="13"/>
        <v>589.59999999999991</v>
      </c>
      <c r="U61" s="28">
        <f t="shared" si="49"/>
        <v>589.59999999999991</v>
      </c>
      <c r="V61" s="98">
        <f t="shared" si="12"/>
        <v>0</v>
      </c>
      <c r="W61" s="192">
        <f t="shared" si="48"/>
        <v>589.5</v>
      </c>
      <c r="X61" s="28">
        <v>589.5</v>
      </c>
      <c r="Y61" s="98"/>
      <c r="Z61" s="179">
        <f t="shared" si="23"/>
        <v>99.983039348711017</v>
      </c>
      <c r="AA61" s="28">
        <f t="shared" si="24"/>
        <v>99.983039348711017</v>
      </c>
      <c r="AB61" s="98"/>
    </row>
    <row r="62" spans="1:28" s="29" customFormat="1" ht="37.5" x14ac:dyDescent="0.3">
      <c r="A62" s="229" t="s">
        <v>90</v>
      </c>
      <c r="B62" s="20" t="s">
        <v>30</v>
      </c>
      <c r="C62" s="230" t="s">
        <v>91</v>
      </c>
      <c r="D62" s="213">
        <f t="shared" si="45"/>
        <v>0</v>
      </c>
      <c r="E62" s="191">
        <f>SUM(E63)</f>
        <v>0</v>
      </c>
      <c r="F62" s="22">
        <f>SUM(F63)</f>
        <v>0</v>
      </c>
      <c r="G62" s="21">
        <f t="shared" si="5"/>
        <v>100</v>
      </c>
      <c r="H62" s="22">
        <f>SUM(H63)</f>
        <v>10</v>
      </c>
      <c r="I62" s="22">
        <f t="shared" ref="I62:Y62" si="50">SUM(I63)</f>
        <v>90</v>
      </c>
      <c r="J62" s="22">
        <f t="shared" si="50"/>
        <v>0</v>
      </c>
      <c r="K62" s="22">
        <f t="shared" si="50"/>
        <v>0</v>
      </c>
      <c r="L62" s="22">
        <f t="shared" si="50"/>
        <v>0</v>
      </c>
      <c r="M62" s="22">
        <f t="shared" si="50"/>
        <v>0</v>
      </c>
      <c r="N62" s="22">
        <f t="shared" si="50"/>
        <v>0</v>
      </c>
      <c r="O62" s="22">
        <f t="shared" si="50"/>
        <v>0</v>
      </c>
      <c r="P62" s="22">
        <f t="shared" si="50"/>
        <v>0</v>
      </c>
      <c r="Q62" s="22">
        <f t="shared" si="50"/>
        <v>0</v>
      </c>
      <c r="R62" s="22">
        <f t="shared" si="50"/>
        <v>0</v>
      </c>
      <c r="S62" s="79">
        <f t="shared" si="50"/>
        <v>0</v>
      </c>
      <c r="T62" s="95">
        <f t="shared" si="50"/>
        <v>100</v>
      </c>
      <c r="U62" s="22">
        <f t="shared" si="50"/>
        <v>10</v>
      </c>
      <c r="V62" s="96">
        <f t="shared" si="50"/>
        <v>90</v>
      </c>
      <c r="W62" s="191">
        <f t="shared" si="50"/>
        <v>99.8</v>
      </c>
      <c r="X62" s="22">
        <f t="shared" si="50"/>
        <v>10</v>
      </c>
      <c r="Y62" s="96">
        <f t="shared" si="50"/>
        <v>89.8</v>
      </c>
      <c r="Z62" s="178">
        <f t="shared" si="23"/>
        <v>99.8</v>
      </c>
      <c r="AA62" s="156">
        <f t="shared" si="24"/>
        <v>100</v>
      </c>
      <c r="AB62" s="171">
        <f t="shared" si="31"/>
        <v>99.777777777777771</v>
      </c>
    </row>
    <row r="63" spans="1:28" s="23" customFormat="1" ht="75" x14ac:dyDescent="0.3">
      <c r="A63" s="231" t="s">
        <v>92</v>
      </c>
      <c r="B63" s="24" t="s">
        <v>30</v>
      </c>
      <c r="C63" s="232" t="s">
        <v>91</v>
      </c>
      <c r="D63" s="214">
        <f t="shared" si="45"/>
        <v>0</v>
      </c>
      <c r="E63" s="192"/>
      <c r="F63" s="25"/>
      <c r="G63" s="25">
        <f t="shared" si="5"/>
        <v>100</v>
      </c>
      <c r="H63" s="25">
        <v>10</v>
      </c>
      <c r="I63" s="25">
        <v>90</v>
      </c>
      <c r="J63" s="25"/>
      <c r="K63" s="26"/>
      <c r="L63" s="26"/>
      <c r="M63" s="26"/>
      <c r="N63" s="26"/>
      <c r="O63" s="26"/>
      <c r="P63" s="26"/>
      <c r="Q63" s="26"/>
      <c r="R63" s="26"/>
      <c r="S63" s="88">
        <f t="shared" si="7"/>
        <v>0</v>
      </c>
      <c r="T63" s="97">
        <f t="shared" si="13"/>
        <v>100</v>
      </c>
      <c r="U63" s="28">
        <f>H63+J63+K63+M63+N63+L63</f>
        <v>10</v>
      </c>
      <c r="V63" s="98">
        <f t="shared" si="12"/>
        <v>90</v>
      </c>
      <c r="W63" s="192">
        <f t="shared" ref="W63" si="51">SUM(X63:Y63)</f>
        <v>99.8</v>
      </c>
      <c r="X63" s="28">
        <v>10</v>
      </c>
      <c r="Y63" s="98">
        <v>89.8</v>
      </c>
      <c r="Z63" s="179">
        <f t="shared" si="23"/>
        <v>99.8</v>
      </c>
      <c r="AA63" s="28">
        <f t="shared" si="24"/>
        <v>100</v>
      </c>
      <c r="AB63" s="98">
        <f t="shared" si="31"/>
        <v>99.777777777777771</v>
      </c>
    </row>
    <row r="64" spans="1:28" s="19" customFormat="1" ht="18.75" x14ac:dyDescent="0.3">
      <c r="A64" s="227" t="s">
        <v>93</v>
      </c>
      <c r="B64" s="16" t="s">
        <v>35</v>
      </c>
      <c r="C64" s="228" t="s">
        <v>25</v>
      </c>
      <c r="D64" s="212">
        <f>SUM(D65+D90+D92+D94+D99+D111)</f>
        <v>118667.6</v>
      </c>
      <c r="E64" s="177" t="e">
        <f>SUM(E65+E90+E92+E94+E99+E111)</f>
        <v>#REF!</v>
      </c>
      <c r="F64" s="18" t="e">
        <f>SUM(F65+F90+F92+F94+F99+F111)</f>
        <v>#REF!</v>
      </c>
      <c r="G64" s="17" t="e">
        <f>SUM(H64:I64)</f>
        <v>#REF!</v>
      </c>
      <c r="H64" s="18" t="e">
        <f t="shared" ref="H64:Y64" si="52">SUM(H65+H90+H92+H94+H99+H111)</f>
        <v>#REF!</v>
      </c>
      <c r="I64" s="18" t="e">
        <f t="shared" si="52"/>
        <v>#REF!</v>
      </c>
      <c r="J64" s="18" t="e">
        <f t="shared" si="52"/>
        <v>#REF!</v>
      </c>
      <c r="K64" s="18" t="e">
        <f t="shared" si="52"/>
        <v>#REF!</v>
      </c>
      <c r="L64" s="18" t="e">
        <f t="shared" si="52"/>
        <v>#REF!</v>
      </c>
      <c r="M64" s="18" t="e">
        <f t="shared" si="52"/>
        <v>#REF!</v>
      </c>
      <c r="N64" s="18" t="e">
        <f t="shared" si="52"/>
        <v>#REF!</v>
      </c>
      <c r="O64" s="18" t="e">
        <f t="shared" si="52"/>
        <v>#REF!</v>
      </c>
      <c r="P64" s="18" t="e">
        <f t="shared" si="52"/>
        <v>#REF!</v>
      </c>
      <c r="Q64" s="18" t="e">
        <f t="shared" si="52"/>
        <v>#REF!</v>
      </c>
      <c r="R64" s="18" t="e">
        <f t="shared" si="52"/>
        <v>#REF!</v>
      </c>
      <c r="S64" s="78" t="e">
        <f t="shared" si="52"/>
        <v>#REF!</v>
      </c>
      <c r="T64" s="93">
        <f t="shared" si="52"/>
        <v>247632</v>
      </c>
      <c r="U64" s="18">
        <f t="shared" si="52"/>
        <v>148365.4</v>
      </c>
      <c r="V64" s="94">
        <f t="shared" si="52"/>
        <v>99266.599999999991</v>
      </c>
      <c r="W64" s="177">
        <f t="shared" si="52"/>
        <v>198845.30000000002</v>
      </c>
      <c r="X64" s="18">
        <f t="shared" si="52"/>
        <v>128620.4</v>
      </c>
      <c r="Y64" s="94">
        <f t="shared" si="52"/>
        <v>70224.899999999994</v>
      </c>
      <c r="Z64" s="181">
        <f t="shared" si="23"/>
        <v>80.298709375201909</v>
      </c>
      <c r="AA64" s="154">
        <f t="shared" si="24"/>
        <v>86.691641042992501</v>
      </c>
      <c r="AB64" s="164">
        <f t="shared" si="31"/>
        <v>70.743734549183714</v>
      </c>
    </row>
    <row r="65" spans="1:28" s="29" customFormat="1" ht="18.75" x14ac:dyDescent="0.3">
      <c r="A65" s="229" t="s">
        <v>94</v>
      </c>
      <c r="B65" s="20" t="s">
        <v>35</v>
      </c>
      <c r="C65" s="230" t="s">
        <v>24</v>
      </c>
      <c r="D65" s="213"/>
      <c r="E65" s="191" t="e">
        <f>SUM(E66+E77)</f>
        <v>#REF!</v>
      </c>
      <c r="F65" s="22" t="e">
        <f>SUM(F66+F77)</f>
        <v>#REF!</v>
      </c>
      <c r="G65" s="21" t="e">
        <f t="shared" si="5"/>
        <v>#REF!</v>
      </c>
      <c r="H65" s="22">
        <f t="shared" ref="H65:Y65" si="53">SUM(H66+H77+H87)</f>
        <v>0</v>
      </c>
      <c r="I65" s="22" t="e">
        <f t="shared" si="53"/>
        <v>#REF!</v>
      </c>
      <c r="J65" s="22">
        <f t="shared" si="53"/>
        <v>0</v>
      </c>
      <c r="K65" s="22">
        <f t="shared" si="53"/>
        <v>0</v>
      </c>
      <c r="L65" s="22">
        <f t="shared" si="53"/>
        <v>0</v>
      </c>
      <c r="M65" s="22">
        <f t="shared" si="53"/>
        <v>0</v>
      </c>
      <c r="N65" s="22">
        <f t="shared" si="53"/>
        <v>0</v>
      </c>
      <c r="O65" s="22" t="e">
        <f t="shared" si="53"/>
        <v>#REF!</v>
      </c>
      <c r="P65" s="22">
        <f t="shared" si="53"/>
        <v>0</v>
      </c>
      <c r="Q65" s="22" t="e">
        <f t="shared" si="53"/>
        <v>#REF!</v>
      </c>
      <c r="R65" s="22" t="e">
        <f t="shared" si="53"/>
        <v>#REF!</v>
      </c>
      <c r="S65" s="79" t="e">
        <f t="shared" si="53"/>
        <v>#REF!</v>
      </c>
      <c r="T65" s="95">
        <f t="shared" si="53"/>
        <v>2986.7000000000003</v>
      </c>
      <c r="U65" s="22">
        <f t="shared" si="53"/>
        <v>0</v>
      </c>
      <c r="V65" s="96">
        <f t="shared" si="53"/>
        <v>2986.7000000000003</v>
      </c>
      <c r="W65" s="191">
        <f t="shared" si="53"/>
        <v>2949.2000000000003</v>
      </c>
      <c r="X65" s="22">
        <f t="shared" si="53"/>
        <v>0</v>
      </c>
      <c r="Y65" s="96">
        <f t="shared" si="53"/>
        <v>2949.2000000000003</v>
      </c>
      <c r="Z65" s="178">
        <f t="shared" si="23"/>
        <v>98.744433655874374</v>
      </c>
      <c r="AA65" s="156">
        <v>0</v>
      </c>
      <c r="AB65" s="171">
        <f t="shared" si="31"/>
        <v>98.744433655874374</v>
      </c>
    </row>
    <row r="66" spans="1:28" s="38" customFormat="1" ht="37.5" x14ac:dyDescent="0.3">
      <c r="A66" s="233" t="s">
        <v>95</v>
      </c>
      <c r="B66" s="31" t="s">
        <v>35</v>
      </c>
      <c r="C66" s="234" t="s">
        <v>24</v>
      </c>
      <c r="D66" s="217"/>
      <c r="E66" s="196" t="e">
        <f>SUM(#REF!+#REF!+#REF!+#REF!+#REF!+#REF!+#REF!+#REF!+#REF!+#REF!+E67+E68+E69+E70+#REF!+#REF!+E74+E75+E76)</f>
        <v>#REF!</v>
      </c>
      <c r="F66" s="39" t="e">
        <f>SUM(#REF!+#REF!+#REF!+#REF!+#REF!+#REF!+#REF!+#REF!+#REF!+#REF!+F67+F68+F69+F70+#REF!+#REF!+F74+F75+F76)</f>
        <v>#REF!</v>
      </c>
      <c r="G66" s="37">
        <f t="shared" si="5"/>
        <v>2203.1999999999998</v>
      </c>
      <c r="H66" s="39">
        <f>SUM(H67:H76)</f>
        <v>0</v>
      </c>
      <c r="I66" s="39">
        <f>SUM(I67:I76)</f>
        <v>2203.1999999999998</v>
      </c>
      <c r="J66" s="39">
        <f t="shared" ref="J66:Y66" si="54">SUM(J67:J76)</f>
        <v>0</v>
      </c>
      <c r="K66" s="39">
        <f t="shared" si="54"/>
        <v>0</v>
      </c>
      <c r="L66" s="39">
        <f t="shared" si="54"/>
        <v>0</v>
      </c>
      <c r="M66" s="39">
        <f t="shared" si="54"/>
        <v>0</v>
      </c>
      <c r="N66" s="39">
        <f t="shared" si="54"/>
        <v>0</v>
      </c>
      <c r="O66" s="39">
        <f t="shared" si="54"/>
        <v>0</v>
      </c>
      <c r="P66" s="39">
        <f t="shared" si="54"/>
        <v>0</v>
      </c>
      <c r="Q66" s="39">
        <f t="shared" si="54"/>
        <v>0.2</v>
      </c>
      <c r="R66" s="39">
        <f t="shared" si="54"/>
        <v>0</v>
      </c>
      <c r="S66" s="84">
        <f t="shared" si="54"/>
        <v>0.2</v>
      </c>
      <c r="T66" s="105">
        <f t="shared" si="54"/>
        <v>2203.4</v>
      </c>
      <c r="U66" s="39">
        <f t="shared" si="54"/>
        <v>0</v>
      </c>
      <c r="V66" s="106">
        <f t="shared" si="54"/>
        <v>2203.4</v>
      </c>
      <c r="W66" s="196">
        <f t="shared" si="54"/>
        <v>2201.5</v>
      </c>
      <c r="X66" s="39">
        <f t="shared" si="54"/>
        <v>0</v>
      </c>
      <c r="Y66" s="106">
        <f t="shared" si="54"/>
        <v>2201.5</v>
      </c>
      <c r="Z66" s="179">
        <f t="shared" si="23"/>
        <v>99.91376962875556</v>
      </c>
      <c r="AA66" s="28">
        <v>0</v>
      </c>
      <c r="AB66" s="98">
        <f t="shared" si="31"/>
        <v>99.91376962875556</v>
      </c>
    </row>
    <row r="67" spans="1:28" s="23" customFormat="1" ht="18.75" hidden="1" outlineLevel="1" x14ac:dyDescent="0.3">
      <c r="A67" s="231" t="s">
        <v>96</v>
      </c>
      <c r="B67" s="24" t="s">
        <v>35</v>
      </c>
      <c r="C67" s="232" t="s">
        <v>24</v>
      </c>
      <c r="D67" s="214">
        <f t="shared" si="45"/>
        <v>0</v>
      </c>
      <c r="E67" s="192"/>
      <c r="F67" s="25"/>
      <c r="G67" s="25">
        <f t="shared" ref="G67:G155" si="55">SUM(H67:I67)</f>
        <v>39.799999999999997</v>
      </c>
      <c r="H67" s="25"/>
      <c r="I67" s="25">
        <v>39.799999999999997</v>
      </c>
      <c r="J67" s="25"/>
      <c r="K67" s="26"/>
      <c r="L67" s="26"/>
      <c r="M67" s="26"/>
      <c r="N67" s="26"/>
      <c r="O67" s="26"/>
      <c r="P67" s="26"/>
      <c r="Q67" s="26"/>
      <c r="R67" s="26"/>
      <c r="S67" s="88">
        <f t="shared" ref="S67:S110" si="56">SUM(J67:R67)</f>
        <v>0</v>
      </c>
      <c r="T67" s="97">
        <f t="shared" ref="T67:T112" si="57">SUM(U67:V67)</f>
        <v>39.799999999999997</v>
      </c>
      <c r="U67" s="28">
        <f>H67+J67+K67+M67+N67+L67</f>
        <v>0</v>
      </c>
      <c r="V67" s="98">
        <f>SUM(I67+O67+P67+Q67+R67)</f>
        <v>39.799999999999997</v>
      </c>
      <c r="W67" s="192">
        <f t="shared" ref="W67:W76" si="58">SUM(X67:Y67)</f>
        <v>39.799999999999997</v>
      </c>
      <c r="X67" s="28"/>
      <c r="Y67" s="98">
        <v>39.799999999999997</v>
      </c>
      <c r="Z67" s="179">
        <f t="shared" si="23"/>
        <v>100</v>
      </c>
      <c r="AA67" s="28"/>
      <c r="AB67" s="98">
        <f t="shared" si="31"/>
        <v>100</v>
      </c>
    </row>
    <row r="68" spans="1:28" s="23" customFormat="1" ht="18.75" hidden="1" outlineLevel="1" x14ac:dyDescent="0.3">
      <c r="A68" s="231" t="s">
        <v>97</v>
      </c>
      <c r="B68" s="24" t="s">
        <v>35</v>
      </c>
      <c r="C68" s="232" t="s">
        <v>24</v>
      </c>
      <c r="D68" s="214">
        <f t="shared" si="45"/>
        <v>0</v>
      </c>
      <c r="E68" s="192"/>
      <c r="F68" s="25"/>
      <c r="G68" s="25">
        <f t="shared" si="55"/>
        <v>33.799999999999997</v>
      </c>
      <c r="H68" s="25"/>
      <c r="I68" s="25">
        <v>33.799999999999997</v>
      </c>
      <c r="J68" s="25"/>
      <c r="K68" s="26"/>
      <c r="L68" s="26"/>
      <c r="M68" s="26"/>
      <c r="N68" s="26"/>
      <c r="O68" s="26"/>
      <c r="P68" s="26"/>
      <c r="Q68" s="26"/>
      <c r="R68" s="26"/>
      <c r="S68" s="88">
        <f t="shared" si="56"/>
        <v>0</v>
      </c>
      <c r="T68" s="97">
        <f t="shared" si="57"/>
        <v>33.799999999999997</v>
      </c>
      <c r="U68" s="28">
        <f t="shared" ref="U68:U89" si="59">H68+J68+K68+M68+N68+L68</f>
        <v>0</v>
      </c>
      <c r="V68" s="98">
        <f t="shared" ref="V68:V112" si="60">SUM(I68+O68+P68+Q68+R68)</f>
        <v>33.799999999999997</v>
      </c>
      <c r="W68" s="192">
        <f t="shared" si="58"/>
        <v>33.799999999999997</v>
      </c>
      <c r="X68" s="28"/>
      <c r="Y68" s="98">
        <v>33.799999999999997</v>
      </c>
      <c r="Z68" s="179">
        <f t="shared" ref="Z68:Z117" si="61">SUM(W68/T68*100)</f>
        <v>100</v>
      </c>
      <c r="AA68" s="28"/>
      <c r="AB68" s="98">
        <f t="shared" ref="AB68:AB117" si="62">SUM(Y68/V68*100)</f>
        <v>100</v>
      </c>
    </row>
    <row r="69" spans="1:28" s="23" customFormat="1" ht="18.75" hidden="1" outlineLevel="1" x14ac:dyDescent="0.3">
      <c r="A69" s="231" t="s">
        <v>98</v>
      </c>
      <c r="B69" s="24" t="s">
        <v>35</v>
      </c>
      <c r="C69" s="232" t="s">
        <v>24</v>
      </c>
      <c r="D69" s="214">
        <f t="shared" si="45"/>
        <v>0</v>
      </c>
      <c r="E69" s="192"/>
      <c r="F69" s="25"/>
      <c r="G69" s="25">
        <f t="shared" si="55"/>
        <v>40.1</v>
      </c>
      <c r="H69" s="25"/>
      <c r="I69" s="25">
        <v>40.1</v>
      </c>
      <c r="J69" s="25"/>
      <c r="K69" s="26"/>
      <c r="L69" s="26"/>
      <c r="M69" s="26"/>
      <c r="N69" s="26"/>
      <c r="O69" s="26"/>
      <c r="P69" s="26"/>
      <c r="Q69" s="26">
        <v>0.1</v>
      </c>
      <c r="R69" s="26"/>
      <c r="S69" s="88">
        <f t="shared" si="56"/>
        <v>0.1</v>
      </c>
      <c r="T69" s="97">
        <f t="shared" si="57"/>
        <v>40.200000000000003</v>
      </c>
      <c r="U69" s="28">
        <f t="shared" si="59"/>
        <v>0</v>
      </c>
      <c r="V69" s="98">
        <f t="shared" si="60"/>
        <v>40.200000000000003</v>
      </c>
      <c r="W69" s="192">
        <f t="shared" si="58"/>
        <v>40.200000000000003</v>
      </c>
      <c r="X69" s="28"/>
      <c r="Y69" s="98">
        <v>40.200000000000003</v>
      </c>
      <c r="Z69" s="179">
        <f t="shared" si="61"/>
        <v>100</v>
      </c>
      <c r="AA69" s="28"/>
      <c r="AB69" s="98">
        <f t="shared" si="62"/>
        <v>100</v>
      </c>
    </row>
    <row r="70" spans="1:28" s="23" customFormat="1" ht="18.75" hidden="1" outlineLevel="1" x14ac:dyDescent="0.3">
      <c r="A70" s="231" t="s">
        <v>99</v>
      </c>
      <c r="B70" s="24" t="s">
        <v>35</v>
      </c>
      <c r="C70" s="232" t="s">
        <v>24</v>
      </c>
      <c r="D70" s="214">
        <f t="shared" si="45"/>
        <v>0</v>
      </c>
      <c r="E70" s="192"/>
      <c r="F70" s="25"/>
      <c r="G70" s="25">
        <f t="shared" si="55"/>
        <v>129.9</v>
      </c>
      <c r="H70" s="25"/>
      <c r="I70" s="25">
        <v>129.9</v>
      </c>
      <c r="J70" s="25"/>
      <c r="K70" s="26"/>
      <c r="L70" s="26"/>
      <c r="M70" s="26"/>
      <c r="N70" s="26"/>
      <c r="O70" s="26"/>
      <c r="P70" s="26"/>
      <c r="Q70" s="26"/>
      <c r="R70" s="26"/>
      <c r="S70" s="88">
        <f t="shared" si="56"/>
        <v>0</v>
      </c>
      <c r="T70" s="97">
        <f t="shared" si="57"/>
        <v>129.9</v>
      </c>
      <c r="U70" s="28">
        <f t="shared" si="59"/>
        <v>0</v>
      </c>
      <c r="V70" s="98">
        <f t="shared" si="60"/>
        <v>129.9</v>
      </c>
      <c r="W70" s="192">
        <f t="shared" si="58"/>
        <v>129.9</v>
      </c>
      <c r="X70" s="28"/>
      <c r="Y70" s="98">
        <v>129.9</v>
      </c>
      <c r="Z70" s="179">
        <f t="shared" si="61"/>
        <v>100</v>
      </c>
      <c r="AA70" s="28"/>
      <c r="AB70" s="98">
        <f t="shared" si="62"/>
        <v>100</v>
      </c>
    </row>
    <row r="71" spans="1:28" s="23" customFormat="1" ht="18.75" hidden="1" outlineLevel="1" x14ac:dyDescent="0.3">
      <c r="A71" s="231" t="s">
        <v>100</v>
      </c>
      <c r="B71" s="24" t="s">
        <v>35</v>
      </c>
      <c r="C71" s="232" t="s">
        <v>24</v>
      </c>
      <c r="D71" s="214"/>
      <c r="E71" s="192"/>
      <c r="F71" s="25"/>
      <c r="G71" s="25">
        <f t="shared" si="55"/>
        <v>43.2</v>
      </c>
      <c r="H71" s="25"/>
      <c r="I71" s="25">
        <v>43.2</v>
      </c>
      <c r="J71" s="25"/>
      <c r="K71" s="26"/>
      <c r="L71" s="26"/>
      <c r="M71" s="26"/>
      <c r="N71" s="26"/>
      <c r="O71" s="26"/>
      <c r="P71" s="26"/>
      <c r="Q71" s="26"/>
      <c r="R71" s="26"/>
      <c r="S71" s="88">
        <f t="shared" si="56"/>
        <v>0</v>
      </c>
      <c r="T71" s="97">
        <f t="shared" si="57"/>
        <v>43.2</v>
      </c>
      <c r="U71" s="28">
        <f t="shared" si="59"/>
        <v>0</v>
      </c>
      <c r="V71" s="98">
        <f t="shared" si="60"/>
        <v>43.2</v>
      </c>
      <c r="W71" s="192">
        <f t="shared" si="58"/>
        <v>43.1</v>
      </c>
      <c r="X71" s="28"/>
      <c r="Y71" s="98">
        <v>43.1</v>
      </c>
      <c r="Z71" s="179">
        <f t="shared" si="61"/>
        <v>99.768518518518505</v>
      </c>
      <c r="AA71" s="28"/>
      <c r="AB71" s="98">
        <f t="shared" si="62"/>
        <v>99.768518518518505</v>
      </c>
    </row>
    <row r="72" spans="1:28" s="23" customFormat="1" ht="18.75" hidden="1" outlineLevel="1" x14ac:dyDescent="0.3">
      <c r="A72" s="231" t="s">
        <v>101</v>
      </c>
      <c r="B72" s="24" t="s">
        <v>35</v>
      </c>
      <c r="C72" s="232" t="s">
        <v>24</v>
      </c>
      <c r="D72" s="214"/>
      <c r="E72" s="192"/>
      <c r="F72" s="25"/>
      <c r="G72" s="25">
        <f t="shared" si="55"/>
        <v>74.7</v>
      </c>
      <c r="H72" s="25"/>
      <c r="I72" s="25">
        <v>74.7</v>
      </c>
      <c r="J72" s="25"/>
      <c r="K72" s="26"/>
      <c r="L72" s="26"/>
      <c r="M72" s="26"/>
      <c r="N72" s="26"/>
      <c r="O72" s="26"/>
      <c r="P72" s="26"/>
      <c r="Q72" s="26"/>
      <c r="R72" s="26"/>
      <c r="S72" s="88">
        <f t="shared" si="56"/>
        <v>0</v>
      </c>
      <c r="T72" s="97">
        <f t="shared" si="57"/>
        <v>74.7</v>
      </c>
      <c r="U72" s="28">
        <f t="shared" si="59"/>
        <v>0</v>
      </c>
      <c r="V72" s="98">
        <f t="shared" si="60"/>
        <v>74.7</v>
      </c>
      <c r="W72" s="192">
        <f t="shared" si="58"/>
        <v>74.7</v>
      </c>
      <c r="X72" s="28"/>
      <c r="Y72" s="98">
        <v>74.7</v>
      </c>
      <c r="Z72" s="179">
        <f t="shared" si="61"/>
        <v>100</v>
      </c>
      <c r="AA72" s="28"/>
      <c r="AB72" s="98">
        <f t="shared" si="62"/>
        <v>100</v>
      </c>
    </row>
    <row r="73" spans="1:28" s="23" customFormat="1" ht="18.75" hidden="1" outlineLevel="1" x14ac:dyDescent="0.3">
      <c r="A73" s="231" t="s">
        <v>102</v>
      </c>
      <c r="B73" s="24" t="s">
        <v>35</v>
      </c>
      <c r="C73" s="232" t="s">
        <v>24</v>
      </c>
      <c r="D73" s="214"/>
      <c r="E73" s="192"/>
      <c r="F73" s="25"/>
      <c r="G73" s="25">
        <f t="shared" si="55"/>
        <v>37.9</v>
      </c>
      <c r="H73" s="25"/>
      <c r="I73" s="25">
        <v>37.9</v>
      </c>
      <c r="J73" s="25"/>
      <c r="K73" s="26"/>
      <c r="L73" s="26"/>
      <c r="M73" s="26"/>
      <c r="N73" s="26"/>
      <c r="O73" s="26"/>
      <c r="P73" s="26"/>
      <c r="Q73" s="26"/>
      <c r="R73" s="26"/>
      <c r="S73" s="88">
        <f t="shared" si="56"/>
        <v>0</v>
      </c>
      <c r="T73" s="97">
        <f t="shared" si="57"/>
        <v>37.9</v>
      </c>
      <c r="U73" s="28">
        <f t="shared" si="59"/>
        <v>0</v>
      </c>
      <c r="V73" s="98">
        <f t="shared" si="60"/>
        <v>37.9</v>
      </c>
      <c r="W73" s="192">
        <f t="shared" si="58"/>
        <v>37.9</v>
      </c>
      <c r="X73" s="28"/>
      <c r="Y73" s="98">
        <v>37.9</v>
      </c>
      <c r="Z73" s="179">
        <f t="shared" si="61"/>
        <v>100</v>
      </c>
      <c r="AA73" s="28"/>
      <c r="AB73" s="98">
        <f t="shared" si="62"/>
        <v>100</v>
      </c>
    </row>
    <row r="74" spans="1:28" s="23" customFormat="1" ht="18.75" hidden="1" outlineLevel="1" x14ac:dyDescent="0.3">
      <c r="A74" s="231" t="s">
        <v>103</v>
      </c>
      <c r="B74" s="24" t="s">
        <v>35</v>
      </c>
      <c r="C74" s="232" t="s">
        <v>24</v>
      </c>
      <c r="D74" s="214">
        <f t="shared" si="45"/>
        <v>0</v>
      </c>
      <c r="E74" s="192"/>
      <c r="F74" s="25"/>
      <c r="G74" s="25">
        <f t="shared" si="55"/>
        <v>168.1</v>
      </c>
      <c r="H74" s="25"/>
      <c r="I74" s="25">
        <v>168.1</v>
      </c>
      <c r="J74" s="25"/>
      <c r="K74" s="26"/>
      <c r="L74" s="26"/>
      <c r="M74" s="26"/>
      <c r="N74" s="26"/>
      <c r="O74" s="26"/>
      <c r="P74" s="26"/>
      <c r="Q74" s="26">
        <v>0.1</v>
      </c>
      <c r="R74" s="26"/>
      <c r="S74" s="88">
        <f t="shared" si="56"/>
        <v>0.1</v>
      </c>
      <c r="T74" s="97">
        <f t="shared" si="57"/>
        <v>168.2</v>
      </c>
      <c r="U74" s="28">
        <f t="shared" si="59"/>
        <v>0</v>
      </c>
      <c r="V74" s="98">
        <f t="shared" si="60"/>
        <v>168.2</v>
      </c>
      <c r="W74" s="192">
        <f t="shared" si="58"/>
        <v>166.9</v>
      </c>
      <c r="X74" s="28"/>
      <c r="Y74" s="98">
        <v>166.9</v>
      </c>
      <c r="Z74" s="179">
        <f t="shared" si="61"/>
        <v>99.227110582639725</v>
      </c>
      <c r="AA74" s="28"/>
      <c r="AB74" s="98">
        <f t="shared" si="62"/>
        <v>99.227110582639725</v>
      </c>
    </row>
    <row r="75" spans="1:28" s="23" customFormat="1" ht="18.75" hidden="1" outlineLevel="1" x14ac:dyDescent="0.3">
      <c r="A75" s="231" t="s">
        <v>104</v>
      </c>
      <c r="B75" s="24" t="s">
        <v>35</v>
      </c>
      <c r="C75" s="232" t="s">
        <v>24</v>
      </c>
      <c r="D75" s="214">
        <f t="shared" si="45"/>
        <v>0</v>
      </c>
      <c r="E75" s="192"/>
      <c r="F75" s="25"/>
      <c r="G75" s="25">
        <f t="shared" si="55"/>
        <v>111.7</v>
      </c>
      <c r="H75" s="25"/>
      <c r="I75" s="25">
        <v>111.7</v>
      </c>
      <c r="J75" s="25"/>
      <c r="K75" s="26"/>
      <c r="L75" s="26"/>
      <c r="M75" s="26"/>
      <c r="N75" s="26"/>
      <c r="O75" s="26"/>
      <c r="P75" s="26"/>
      <c r="Q75" s="26"/>
      <c r="R75" s="26"/>
      <c r="S75" s="88">
        <f t="shared" si="56"/>
        <v>0</v>
      </c>
      <c r="T75" s="97">
        <f t="shared" si="57"/>
        <v>111.7</v>
      </c>
      <c r="U75" s="28">
        <f t="shared" si="59"/>
        <v>0</v>
      </c>
      <c r="V75" s="98">
        <f t="shared" si="60"/>
        <v>111.7</v>
      </c>
      <c r="W75" s="192">
        <f t="shared" si="58"/>
        <v>111.2</v>
      </c>
      <c r="X75" s="28"/>
      <c r="Y75" s="98">
        <v>111.2</v>
      </c>
      <c r="Z75" s="179">
        <f t="shared" si="61"/>
        <v>99.55237242614146</v>
      </c>
      <c r="AA75" s="28"/>
      <c r="AB75" s="98">
        <f t="shared" si="62"/>
        <v>99.55237242614146</v>
      </c>
    </row>
    <row r="76" spans="1:28" s="23" customFormat="1" ht="18.75" hidden="1" outlineLevel="1" x14ac:dyDescent="0.3">
      <c r="A76" s="231" t="s">
        <v>105</v>
      </c>
      <c r="B76" s="24" t="s">
        <v>35</v>
      </c>
      <c r="C76" s="232" t="s">
        <v>24</v>
      </c>
      <c r="D76" s="214">
        <f t="shared" si="45"/>
        <v>0</v>
      </c>
      <c r="E76" s="192"/>
      <c r="F76" s="25"/>
      <c r="G76" s="25">
        <f t="shared" si="55"/>
        <v>1524</v>
      </c>
      <c r="H76" s="25"/>
      <c r="I76" s="25">
        <v>1524</v>
      </c>
      <c r="J76" s="25"/>
      <c r="K76" s="26"/>
      <c r="L76" s="26"/>
      <c r="M76" s="26"/>
      <c r="N76" s="26"/>
      <c r="O76" s="26"/>
      <c r="P76" s="26"/>
      <c r="Q76" s="26"/>
      <c r="R76" s="26"/>
      <c r="S76" s="88">
        <f t="shared" si="56"/>
        <v>0</v>
      </c>
      <c r="T76" s="97">
        <f t="shared" si="57"/>
        <v>1524</v>
      </c>
      <c r="U76" s="28">
        <f t="shared" si="59"/>
        <v>0</v>
      </c>
      <c r="V76" s="98">
        <f t="shared" si="60"/>
        <v>1524</v>
      </c>
      <c r="W76" s="192">
        <f t="shared" si="58"/>
        <v>1524</v>
      </c>
      <c r="X76" s="28"/>
      <c r="Y76" s="98">
        <v>1524</v>
      </c>
      <c r="Z76" s="179">
        <f t="shared" si="61"/>
        <v>100</v>
      </c>
      <c r="AA76" s="28"/>
      <c r="AB76" s="98">
        <f t="shared" si="62"/>
        <v>100</v>
      </c>
    </row>
    <row r="77" spans="1:28" s="38" customFormat="1" ht="37.5" collapsed="1" x14ac:dyDescent="0.3">
      <c r="A77" s="233" t="s">
        <v>106</v>
      </c>
      <c r="B77" s="31" t="s">
        <v>35</v>
      </c>
      <c r="C77" s="234" t="s">
        <v>24</v>
      </c>
      <c r="D77" s="218">
        <f t="shared" ref="D77:R77" si="63">SUM(D78:D86)</f>
        <v>0</v>
      </c>
      <c r="E77" s="196">
        <f t="shared" si="63"/>
        <v>0</v>
      </c>
      <c r="F77" s="39">
        <f t="shared" si="63"/>
        <v>0</v>
      </c>
      <c r="G77" s="39">
        <f t="shared" si="63"/>
        <v>707.2</v>
      </c>
      <c r="H77" s="39">
        <f t="shared" si="63"/>
        <v>0</v>
      </c>
      <c r="I77" s="39">
        <f t="shared" si="63"/>
        <v>707.2</v>
      </c>
      <c r="J77" s="39">
        <f t="shared" si="63"/>
        <v>0</v>
      </c>
      <c r="K77" s="39">
        <f t="shared" si="63"/>
        <v>0</v>
      </c>
      <c r="L77" s="39">
        <f t="shared" si="63"/>
        <v>0</v>
      </c>
      <c r="M77" s="39">
        <f t="shared" si="63"/>
        <v>0</v>
      </c>
      <c r="N77" s="39">
        <f t="shared" si="63"/>
        <v>0</v>
      </c>
      <c r="O77" s="39">
        <f t="shared" si="63"/>
        <v>0</v>
      </c>
      <c r="P77" s="39">
        <f t="shared" si="63"/>
        <v>0</v>
      </c>
      <c r="Q77" s="39">
        <f t="shared" si="63"/>
        <v>3.3</v>
      </c>
      <c r="R77" s="39">
        <f t="shared" si="63"/>
        <v>0</v>
      </c>
      <c r="S77" s="84">
        <f t="shared" ref="S77:U77" si="64">SUM(S78:S86)</f>
        <v>3.3</v>
      </c>
      <c r="T77" s="105">
        <f>SUM(T78:T86)</f>
        <v>710.5</v>
      </c>
      <c r="U77" s="39">
        <f t="shared" si="64"/>
        <v>0</v>
      </c>
      <c r="V77" s="106">
        <f>SUM(V78:V86)</f>
        <v>710.5</v>
      </c>
      <c r="W77" s="196">
        <f>SUM(W78:W86)</f>
        <v>674.9</v>
      </c>
      <c r="X77" s="39">
        <f t="shared" ref="X77" si="65">SUM(X78:X86)</f>
        <v>0</v>
      </c>
      <c r="Y77" s="106">
        <f>SUM(Y78:Y86)</f>
        <v>674.9</v>
      </c>
      <c r="Z77" s="179">
        <f t="shared" si="61"/>
        <v>94.989444053483467</v>
      </c>
      <c r="AA77" s="28">
        <v>0</v>
      </c>
      <c r="AB77" s="98">
        <f t="shared" si="62"/>
        <v>94.989444053483467</v>
      </c>
    </row>
    <row r="78" spans="1:28" s="23" customFormat="1" ht="18.75" hidden="1" customHeight="1" outlineLevel="1" x14ac:dyDescent="0.3">
      <c r="A78" s="235" t="s">
        <v>107</v>
      </c>
      <c r="B78" s="24" t="s">
        <v>35</v>
      </c>
      <c r="C78" s="232" t="s">
        <v>24</v>
      </c>
      <c r="D78" s="214">
        <f t="shared" si="45"/>
        <v>0</v>
      </c>
      <c r="E78" s="192"/>
      <c r="F78" s="25"/>
      <c r="G78" s="25">
        <f t="shared" si="55"/>
        <v>34.9</v>
      </c>
      <c r="H78" s="25"/>
      <c r="I78" s="25">
        <v>34.9</v>
      </c>
      <c r="J78" s="25"/>
      <c r="K78" s="26"/>
      <c r="L78" s="26"/>
      <c r="M78" s="26"/>
      <c r="N78" s="26"/>
      <c r="O78" s="26"/>
      <c r="P78" s="26"/>
      <c r="Q78" s="26">
        <v>3.5</v>
      </c>
      <c r="R78" s="26"/>
      <c r="S78" s="88">
        <f t="shared" si="56"/>
        <v>3.5</v>
      </c>
      <c r="T78" s="97">
        <f t="shared" si="57"/>
        <v>38.4</v>
      </c>
      <c r="U78" s="28">
        <f t="shared" si="59"/>
        <v>0</v>
      </c>
      <c r="V78" s="98">
        <f t="shared" si="60"/>
        <v>38.4</v>
      </c>
      <c r="W78" s="192">
        <f t="shared" ref="W78:W89" si="66">SUM(X78:Y78)</f>
        <v>38.4</v>
      </c>
      <c r="X78" s="28"/>
      <c r="Y78" s="98">
        <v>38.4</v>
      </c>
      <c r="Z78" s="179">
        <f t="shared" si="61"/>
        <v>100</v>
      </c>
      <c r="AA78" s="28"/>
      <c r="AB78" s="98">
        <f t="shared" si="62"/>
        <v>100</v>
      </c>
    </row>
    <row r="79" spans="1:28" s="23" customFormat="1" ht="18.75" hidden="1" customHeight="1" outlineLevel="1" x14ac:dyDescent="0.3">
      <c r="A79" s="235" t="s">
        <v>108</v>
      </c>
      <c r="B79" s="24" t="s">
        <v>35</v>
      </c>
      <c r="C79" s="232" t="s">
        <v>24</v>
      </c>
      <c r="D79" s="214"/>
      <c r="E79" s="192"/>
      <c r="F79" s="25"/>
      <c r="G79" s="25">
        <f t="shared" si="55"/>
        <v>39.9</v>
      </c>
      <c r="H79" s="25"/>
      <c r="I79" s="25">
        <v>39.9</v>
      </c>
      <c r="J79" s="25"/>
      <c r="K79" s="26"/>
      <c r="L79" s="26"/>
      <c r="M79" s="26"/>
      <c r="N79" s="26"/>
      <c r="O79" s="26"/>
      <c r="P79" s="26"/>
      <c r="Q79" s="26"/>
      <c r="R79" s="26"/>
      <c r="S79" s="88">
        <f t="shared" si="56"/>
        <v>0</v>
      </c>
      <c r="T79" s="97">
        <f t="shared" si="57"/>
        <v>39.9</v>
      </c>
      <c r="U79" s="28">
        <f t="shared" si="59"/>
        <v>0</v>
      </c>
      <c r="V79" s="98">
        <f t="shared" si="60"/>
        <v>39.9</v>
      </c>
      <c r="W79" s="192">
        <f t="shared" si="66"/>
        <v>39.9</v>
      </c>
      <c r="X79" s="28"/>
      <c r="Y79" s="98">
        <v>39.9</v>
      </c>
      <c r="Z79" s="179">
        <f t="shared" si="61"/>
        <v>100</v>
      </c>
      <c r="AA79" s="28"/>
      <c r="AB79" s="98">
        <f t="shared" si="62"/>
        <v>100</v>
      </c>
    </row>
    <row r="80" spans="1:28" s="23" customFormat="1" ht="18.75" hidden="1" customHeight="1" outlineLevel="1" x14ac:dyDescent="0.3">
      <c r="A80" s="235" t="s">
        <v>109</v>
      </c>
      <c r="B80" s="24" t="s">
        <v>35</v>
      </c>
      <c r="C80" s="232" t="s">
        <v>24</v>
      </c>
      <c r="D80" s="214">
        <f t="shared" si="45"/>
        <v>0</v>
      </c>
      <c r="E80" s="192"/>
      <c r="F80" s="25"/>
      <c r="G80" s="25">
        <f t="shared" si="55"/>
        <v>39.9</v>
      </c>
      <c r="H80" s="25"/>
      <c r="I80" s="25">
        <v>39.9</v>
      </c>
      <c r="J80" s="25"/>
      <c r="K80" s="26"/>
      <c r="L80" s="26"/>
      <c r="M80" s="26"/>
      <c r="N80" s="26"/>
      <c r="O80" s="26"/>
      <c r="P80" s="26"/>
      <c r="Q80" s="26"/>
      <c r="R80" s="26"/>
      <c r="S80" s="88">
        <f t="shared" si="56"/>
        <v>0</v>
      </c>
      <c r="T80" s="97">
        <f t="shared" si="57"/>
        <v>39.9</v>
      </c>
      <c r="U80" s="28">
        <f t="shared" si="59"/>
        <v>0</v>
      </c>
      <c r="V80" s="98">
        <f t="shared" si="60"/>
        <v>39.9</v>
      </c>
      <c r="W80" s="192">
        <f t="shared" si="66"/>
        <v>39.9</v>
      </c>
      <c r="X80" s="28"/>
      <c r="Y80" s="98">
        <v>39.9</v>
      </c>
      <c r="Z80" s="179">
        <f t="shared" si="61"/>
        <v>100</v>
      </c>
      <c r="AA80" s="28"/>
      <c r="AB80" s="98">
        <f t="shared" si="62"/>
        <v>100</v>
      </c>
    </row>
    <row r="81" spans="1:28" s="23" customFormat="1" ht="18.75" hidden="1" customHeight="1" outlineLevel="1" x14ac:dyDescent="0.3">
      <c r="A81" s="235" t="s">
        <v>110</v>
      </c>
      <c r="B81" s="24" t="s">
        <v>35</v>
      </c>
      <c r="C81" s="232" t="s">
        <v>24</v>
      </c>
      <c r="D81" s="214">
        <f t="shared" si="45"/>
        <v>0</v>
      </c>
      <c r="E81" s="192"/>
      <c r="F81" s="25"/>
      <c r="G81" s="25">
        <f t="shared" si="55"/>
        <v>89.2</v>
      </c>
      <c r="H81" s="25"/>
      <c r="I81" s="25">
        <v>89.2</v>
      </c>
      <c r="J81" s="25"/>
      <c r="K81" s="26"/>
      <c r="L81" s="26"/>
      <c r="M81" s="26"/>
      <c r="N81" s="26"/>
      <c r="O81" s="26"/>
      <c r="P81" s="26"/>
      <c r="Q81" s="26"/>
      <c r="R81" s="26"/>
      <c r="S81" s="88">
        <f t="shared" si="56"/>
        <v>0</v>
      </c>
      <c r="T81" s="97">
        <f t="shared" si="57"/>
        <v>89.2</v>
      </c>
      <c r="U81" s="28">
        <f t="shared" si="59"/>
        <v>0</v>
      </c>
      <c r="V81" s="98">
        <f t="shared" si="60"/>
        <v>89.2</v>
      </c>
      <c r="W81" s="192">
        <f t="shared" si="66"/>
        <v>89.2</v>
      </c>
      <c r="X81" s="28"/>
      <c r="Y81" s="98">
        <v>89.2</v>
      </c>
      <c r="Z81" s="179">
        <f t="shared" si="61"/>
        <v>100</v>
      </c>
      <c r="AA81" s="28"/>
      <c r="AB81" s="98">
        <f t="shared" si="62"/>
        <v>100</v>
      </c>
    </row>
    <row r="82" spans="1:28" s="23" customFormat="1" ht="18.75" hidden="1" customHeight="1" outlineLevel="1" x14ac:dyDescent="0.3">
      <c r="A82" s="231" t="s">
        <v>111</v>
      </c>
      <c r="B82" s="24" t="s">
        <v>35</v>
      </c>
      <c r="C82" s="232" t="s">
        <v>24</v>
      </c>
      <c r="D82" s="214"/>
      <c r="E82" s="192"/>
      <c r="F82" s="25"/>
      <c r="G82" s="25">
        <f t="shared" si="55"/>
        <v>39.9</v>
      </c>
      <c r="H82" s="25"/>
      <c r="I82" s="25">
        <v>39.9</v>
      </c>
      <c r="J82" s="25"/>
      <c r="K82" s="26"/>
      <c r="L82" s="26"/>
      <c r="M82" s="26"/>
      <c r="N82" s="26"/>
      <c r="O82" s="26"/>
      <c r="P82" s="26"/>
      <c r="Q82" s="26"/>
      <c r="R82" s="26"/>
      <c r="S82" s="88">
        <f t="shared" si="56"/>
        <v>0</v>
      </c>
      <c r="T82" s="97">
        <f t="shared" si="57"/>
        <v>39.9</v>
      </c>
      <c r="U82" s="28">
        <f t="shared" si="59"/>
        <v>0</v>
      </c>
      <c r="V82" s="98">
        <f t="shared" si="60"/>
        <v>39.9</v>
      </c>
      <c r="W82" s="192">
        <f t="shared" si="66"/>
        <v>39.9</v>
      </c>
      <c r="X82" s="28"/>
      <c r="Y82" s="98">
        <v>39.9</v>
      </c>
      <c r="Z82" s="179">
        <f t="shared" si="61"/>
        <v>100</v>
      </c>
      <c r="AA82" s="28"/>
      <c r="AB82" s="98">
        <f t="shared" si="62"/>
        <v>100</v>
      </c>
    </row>
    <row r="83" spans="1:28" s="23" customFormat="1" ht="18.75" hidden="1" customHeight="1" outlineLevel="1" x14ac:dyDescent="0.3">
      <c r="A83" s="235" t="s">
        <v>112</v>
      </c>
      <c r="B83" s="24" t="s">
        <v>35</v>
      </c>
      <c r="C83" s="232" t="s">
        <v>24</v>
      </c>
      <c r="D83" s="214">
        <f t="shared" si="45"/>
        <v>0</v>
      </c>
      <c r="E83" s="192"/>
      <c r="F83" s="25"/>
      <c r="G83" s="25">
        <f t="shared" si="55"/>
        <v>129.30000000000001</v>
      </c>
      <c r="H83" s="25"/>
      <c r="I83" s="25">
        <v>129.30000000000001</v>
      </c>
      <c r="J83" s="25"/>
      <c r="K83" s="26"/>
      <c r="L83" s="26"/>
      <c r="M83" s="26"/>
      <c r="N83" s="26"/>
      <c r="O83" s="26"/>
      <c r="P83" s="26"/>
      <c r="Q83" s="26">
        <v>-0.2</v>
      </c>
      <c r="R83" s="26"/>
      <c r="S83" s="88">
        <f t="shared" si="56"/>
        <v>-0.2</v>
      </c>
      <c r="T83" s="97">
        <f t="shared" si="57"/>
        <v>129.10000000000002</v>
      </c>
      <c r="U83" s="28">
        <f t="shared" si="59"/>
        <v>0</v>
      </c>
      <c r="V83" s="98">
        <f t="shared" si="60"/>
        <v>129.10000000000002</v>
      </c>
      <c r="W83" s="192">
        <f t="shared" si="66"/>
        <v>93.5</v>
      </c>
      <c r="X83" s="28"/>
      <c r="Y83" s="98">
        <v>93.5</v>
      </c>
      <c r="Z83" s="179">
        <f t="shared" si="61"/>
        <v>72.424477149496497</v>
      </c>
      <c r="AA83" s="28"/>
      <c r="AB83" s="98">
        <f t="shared" si="62"/>
        <v>72.424477149496497</v>
      </c>
    </row>
    <row r="84" spans="1:28" s="23" customFormat="1" ht="18.75" hidden="1" customHeight="1" outlineLevel="1" x14ac:dyDescent="0.3">
      <c r="A84" s="235" t="s">
        <v>113</v>
      </c>
      <c r="B84" s="24" t="s">
        <v>35</v>
      </c>
      <c r="C84" s="232" t="s">
        <v>24</v>
      </c>
      <c r="D84" s="214">
        <f t="shared" si="45"/>
        <v>0</v>
      </c>
      <c r="E84" s="192"/>
      <c r="F84" s="25"/>
      <c r="G84" s="25">
        <f t="shared" si="55"/>
        <v>48.2</v>
      </c>
      <c r="H84" s="25"/>
      <c r="I84" s="25">
        <v>48.2</v>
      </c>
      <c r="J84" s="25"/>
      <c r="K84" s="26"/>
      <c r="L84" s="26"/>
      <c r="M84" s="26"/>
      <c r="N84" s="26"/>
      <c r="O84" s="26"/>
      <c r="P84" s="26"/>
      <c r="Q84" s="26"/>
      <c r="R84" s="26"/>
      <c r="S84" s="88">
        <f t="shared" si="56"/>
        <v>0</v>
      </c>
      <c r="T84" s="97">
        <f t="shared" si="57"/>
        <v>48.2</v>
      </c>
      <c r="U84" s="28">
        <f t="shared" si="59"/>
        <v>0</v>
      </c>
      <c r="V84" s="98">
        <f t="shared" si="60"/>
        <v>48.2</v>
      </c>
      <c r="W84" s="192">
        <f t="shared" si="66"/>
        <v>48.2</v>
      </c>
      <c r="X84" s="28"/>
      <c r="Y84" s="98">
        <v>48.2</v>
      </c>
      <c r="Z84" s="179">
        <f t="shared" si="61"/>
        <v>100</v>
      </c>
      <c r="AA84" s="28"/>
      <c r="AB84" s="98">
        <f t="shared" si="62"/>
        <v>100</v>
      </c>
    </row>
    <row r="85" spans="1:28" s="23" customFormat="1" ht="18.75" hidden="1" customHeight="1" outlineLevel="1" x14ac:dyDescent="0.3">
      <c r="A85" s="235" t="s">
        <v>114</v>
      </c>
      <c r="B85" s="24" t="s">
        <v>35</v>
      </c>
      <c r="C85" s="232" t="s">
        <v>24</v>
      </c>
      <c r="D85" s="214">
        <f t="shared" si="45"/>
        <v>0</v>
      </c>
      <c r="E85" s="192"/>
      <c r="F85" s="25"/>
      <c r="G85" s="25">
        <f t="shared" si="55"/>
        <v>206.4</v>
      </c>
      <c r="H85" s="25"/>
      <c r="I85" s="25">
        <v>206.4</v>
      </c>
      <c r="J85" s="25"/>
      <c r="K85" s="26"/>
      <c r="L85" s="26"/>
      <c r="M85" s="26"/>
      <c r="N85" s="26"/>
      <c r="O85" s="26"/>
      <c r="P85" s="26"/>
      <c r="Q85" s="26"/>
      <c r="R85" s="26"/>
      <c r="S85" s="88">
        <f t="shared" si="56"/>
        <v>0</v>
      </c>
      <c r="T85" s="97">
        <f t="shared" si="57"/>
        <v>206.4</v>
      </c>
      <c r="U85" s="28">
        <f t="shared" si="59"/>
        <v>0</v>
      </c>
      <c r="V85" s="98">
        <f t="shared" si="60"/>
        <v>206.4</v>
      </c>
      <c r="W85" s="192">
        <f t="shared" si="66"/>
        <v>206.4</v>
      </c>
      <c r="X85" s="28"/>
      <c r="Y85" s="98">
        <v>206.4</v>
      </c>
      <c r="Z85" s="179">
        <f t="shared" si="61"/>
        <v>100</v>
      </c>
      <c r="AA85" s="28"/>
      <c r="AB85" s="98">
        <f t="shared" si="62"/>
        <v>100</v>
      </c>
    </row>
    <row r="86" spans="1:28" s="23" customFormat="1" ht="18.75" hidden="1" customHeight="1" outlineLevel="1" x14ac:dyDescent="0.3">
      <c r="A86" s="235" t="s">
        <v>115</v>
      </c>
      <c r="B86" s="24" t="s">
        <v>35</v>
      </c>
      <c r="C86" s="232" t="s">
        <v>24</v>
      </c>
      <c r="D86" s="214">
        <f t="shared" si="45"/>
        <v>0</v>
      </c>
      <c r="E86" s="192"/>
      <c r="F86" s="25"/>
      <c r="G86" s="25">
        <f t="shared" si="55"/>
        <v>79.5</v>
      </c>
      <c r="H86" s="25"/>
      <c r="I86" s="25">
        <v>79.5</v>
      </c>
      <c r="J86" s="25"/>
      <c r="K86" s="26"/>
      <c r="L86" s="26"/>
      <c r="M86" s="26"/>
      <c r="N86" s="26"/>
      <c r="O86" s="26"/>
      <c r="P86" s="26"/>
      <c r="Q86" s="26"/>
      <c r="R86" s="26"/>
      <c r="S86" s="88">
        <f t="shared" si="56"/>
        <v>0</v>
      </c>
      <c r="T86" s="97">
        <f t="shared" si="57"/>
        <v>79.5</v>
      </c>
      <c r="U86" s="28">
        <f t="shared" si="59"/>
        <v>0</v>
      </c>
      <c r="V86" s="98">
        <f t="shared" si="60"/>
        <v>79.5</v>
      </c>
      <c r="W86" s="192">
        <f t="shared" si="66"/>
        <v>79.5</v>
      </c>
      <c r="X86" s="28"/>
      <c r="Y86" s="98">
        <v>79.5</v>
      </c>
      <c r="Z86" s="179">
        <f t="shared" si="61"/>
        <v>100</v>
      </c>
      <c r="AA86" s="28"/>
      <c r="AB86" s="98">
        <f t="shared" si="62"/>
        <v>100</v>
      </c>
    </row>
    <row r="87" spans="1:28" s="38" customFormat="1" ht="37.5" collapsed="1" x14ac:dyDescent="0.3">
      <c r="A87" s="233" t="s">
        <v>116</v>
      </c>
      <c r="B87" s="31" t="s">
        <v>35</v>
      </c>
      <c r="C87" s="234" t="s">
        <v>24</v>
      </c>
      <c r="D87" s="217">
        <f t="shared" si="45"/>
        <v>0</v>
      </c>
      <c r="E87" s="195"/>
      <c r="F87" s="37"/>
      <c r="G87" s="37" t="e">
        <f t="shared" si="55"/>
        <v>#REF!</v>
      </c>
      <c r="H87" s="37"/>
      <c r="I87" s="37" t="e">
        <f>#REF!+I88+I89</f>
        <v>#REF!</v>
      </c>
      <c r="J87" s="37"/>
      <c r="K87" s="41"/>
      <c r="L87" s="41"/>
      <c r="M87" s="41"/>
      <c r="N87" s="41"/>
      <c r="O87" s="41" t="e">
        <f>#REF!+O88+O89</f>
        <v>#REF!</v>
      </c>
      <c r="P87" s="41"/>
      <c r="Q87" s="41" t="e">
        <f>#REF!+Q88+Q89</f>
        <v>#REF!</v>
      </c>
      <c r="R87" s="41" t="e">
        <f>#REF!+R88+R89</f>
        <v>#REF!</v>
      </c>
      <c r="S87" s="84" t="e">
        <f t="shared" si="56"/>
        <v>#REF!</v>
      </c>
      <c r="T87" s="103">
        <f t="shared" si="57"/>
        <v>72.800000000000011</v>
      </c>
      <c r="U87" s="39">
        <f>SUM(U88:U89)</f>
        <v>0</v>
      </c>
      <c r="V87" s="106">
        <f t="shared" ref="V87:Y87" si="67">SUM(V88:V89)</f>
        <v>72.800000000000011</v>
      </c>
      <c r="W87" s="196">
        <f t="shared" si="67"/>
        <v>72.800000000000011</v>
      </c>
      <c r="X87" s="39">
        <f t="shared" si="67"/>
        <v>0</v>
      </c>
      <c r="Y87" s="106">
        <f t="shared" si="67"/>
        <v>72.800000000000011</v>
      </c>
      <c r="Z87" s="179">
        <f t="shared" si="61"/>
        <v>100</v>
      </c>
      <c r="AA87" s="28">
        <v>0</v>
      </c>
      <c r="AB87" s="98">
        <f t="shared" si="62"/>
        <v>100</v>
      </c>
    </row>
    <row r="88" spans="1:28" s="23" customFormat="1" ht="18.75" hidden="1" outlineLevel="1" x14ac:dyDescent="0.3">
      <c r="A88" s="231" t="s">
        <v>117</v>
      </c>
      <c r="B88" s="24" t="s">
        <v>35</v>
      </c>
      <c r="C88" s="232" t="s">
        <v>24</v>
      </c>
      <c r="D88" s="214"/>
      <c r="E88" s="192"/>
      <c r="F88" s="25"/>
      <c r="G88" s="25">
        <f t="shared" si="55"/>
        <v>33.1</v>
      </c>
      <c r="H88" s="25"/>
      <c r="I88" s="25">
        <v>33.1</v>
      </c>
      <c r="J88" s="25"/>
      <c r="K88" s="26"/>
      <c r="L88" s="26"/>
      <c r="M88" s="26"/>
      <c r="N88" s="26"/>
      <c r="O88" s="26"/>
      <c r="P88" s="26"/>
      <c r="Q88" s="26"/>
      <c r="R88" s="26"/>
      <c r="S88" s="88">
        <f t="shared" si="56"/>
        <v>0</v>
      </c>
      <c r="T88" s="97">
        <f t="shared" si="57"/>
        <v>33.1</v>
      </c>
      <c r="U88" s="28">
        <f t="shared" si="59"/>
        <v>0</v>
      </c>
      <c r="V88" s="98">
        <f t="shared" si="60"/>
        <v>33.1</v>
      </c>
      <c r="W88" s="192">
        <f t="shared" si="66"/>
        <v>33.1</v>
      </c>
      <c r="X88" s="28"/>
      <c r="Y88" s="98">
        <v>33.1</v>
      </c>
      <c r="Z88" s="179">
        <f t="shared" si="61"/>
        <v>100</v>
      </c>
      <c r="AA88" s="28"/>
      <c r="AB88" s="98">
        <f t="shared" si="62"/>
        <v>100</v>
      </c>
    </row>
    <row r="89" spans="1:28" s="23" customFormat="1" ht="18.75" hidden="1" outlineLevel="1" x14ac:dyDescent="0.3">
      <c r="A89" s="231" t="s">
        <v>118</v>
      </c>
      <c r="B89" s="24" t="s">
        <v>35</v>
      </c>
      <c r="C89" s="232" t="s">
        <v>24</v>
      </c>
      <c r="D89" s="214"/>
      <c r="E89" s="192"/>
      <c r="F89" s="25"/>
      <c r="G89" s="25">
        <f t="shared" si="55"/>
        <v>39.700000000000003</v>
      </c>
      <c r="H89" s="25"/>
      <c r="I89" s="25">
        <v>39.700000000000003</v>
      </c>
      <c r="J89" s="25"/>
      <c r="K89" s="26"/>
      <c r="L89" s="26"/>
      <c r="M89" s="26"/>
      <c r="N89" s="26"/>
      <c r="O89" s="26"/>
      <c r="P89" s="26"/>
      <c r="Q89" s="26"/>
      <c r="R89" s="26"/>
      <c r="S89" s="88">
        <f t="shared" si="56"/>
        <v>0</v>
      </c>
      <c r="T89" s="97">
        <f t="shared" si="57"/>
        <v>39.700000000000003</v>
      </c>
      <c r="U89" s="28">
        <f t="shared" si="59"/>
        <v>0</v>
      </c>
      <c r="V89" s="98">
        <f t="shared" si="60"/>
        <v>39.700000000000003</v>
      </c>
      <c r="W89" s="192">
        <f t="shared" si="66"/>
        <v>39.700000000000003</v>
      </c>
      <c r="X89" s="28"/>
      <c r="Y89" s="98">
        <v>39.700000000000003</v>
      </c>
      <c r="Z89" s="179">
        <f t="shared" si="61"/>
        <v>100</v>
      </c>
      <c r="AA89" s="28"/>
      <c r="AB89" s="98">
        <f t="shared" si="62"/>
        <v>100</v>
      </c>
    </row>
    <row r="90" spans="1:28" s="29" customFormat="1" ht="18.75" collapsed="1" x14ac:dyDescent="0.3">
      <c r="A90" s="229" t="s">
        <v>119</v>
      </c>
      <c r="B90" s="20" t="s">
        <v>35</v>
      </c>
      <c r="C90" s="230" t="s">
        <v>38</v>
      </c>
      <c r="D90" s="219">
        <f t="shared" ref="D90:S90" si="68">SUM(D91)</f>
        <v>11824</v>
      </c>
      <c r="E90" s="191">
        <f t="shared" si="68"/>
        <v>0</v>
      </c>
      <c r="F90" s="22">
        <f t="shared" si="68"/>
        <v>11824</v>
      </c>
      <c r="G90" s="22">
        <f t="shared" si="68"/>
        <v>16138.7</v>
      </c>
      <c r="H90" s="22">
        <f t="shared" si="68"/>
        <v>0</v>
      </c>
      <c r="I90" s="22">
        <f t="shared" si="68"/>
        <v>16138.7</v>
      </c>
      <c r="J90" s="22">
        <f t="shared" si="68"/>
        <v>0</v>
      </c>
      <c r="K90" s="22">
        <f t="shared" si="68"/>
        <v>0</v>
      </c>
      <c r="L90" s="22">
        <f t="shared" si="68"/>
        <v>0</v>
      </c>
      <c r="M90" s="22">
        <f t="shared" si="68"/>
        <v>0</v>
      </c>
      <c r="N90" s="22">
        <f t="shared" si="68"/>
        <v>0</v>
      </c>
      <c r="O90" s="22">
        <f t="shared" si="68"/>
        <v>0</v>
      </c>
      <c r="P90" s="22">
        <f t="shared" si="68"/>
        <v>-1553.2</v>
      </c>
      <c r="Q90" s="22">
        <f t="shared" si="68"/>
        <v>0</v>
      </c>
      <c r="R90" s="22">
        <f t="shared" si="68"/>
        <v>0</v>
      </c>
      <c r="S90" s="79">
        <f t="shared" si="68"/>
        <v>-1553.2</v>
      </c>
      <c r="T90" s="95">
        <f>SUM(T91)</f>
        <v>14585.5</v>
      </c>
      <c r="U90" s="22">
        <f>SUM(U91)</f>
        <v>0</v>
      </c>
      <c r="V90" s="96">
        <f t="shared" ref="V90:Y90" si="69">SUM(V91)</f>
        <v>14585.5</v>
      </c>
      <c r="W90" s="191">
        <f t="shared" si="69"/>
        <v>14585.5</v>
      </c>
      <c r="X90" s="22">
        <f t="shared" si="69"/>
        <v>0</v>
      </c>
      <c r="Y90" s="96">
        <f t="shared" si="69"/>
        <v>14585.5</v>
      </c>
      <c r="Z90" s="178">
        <f t="shared" si="61"/>
        <v>100</v>
      </c>
      <c r="AA90" s="156">
        <v>0</v>
      </c>
      <c r="AB90" s="171">
        <f t="shared" si="62"/>
        <v>100</v>
      </c>
    </row>
    <row r="91" spans="1:28" s="23" customFormat="1" ht="37.5" x14ac:dyDescent="0.3">
      <c r="A91" s="231" t="s">
        <v>120</v>
      </c>
      <c r="B91" s="24" t="s">
        <v>35</v>
      </c>
      <c r="C91" s="232" t="s">
        <v>38</v>
      </c>
      <c r="D91" s="214">
        <f t="shared" si="45"/>
        <v>11824</v>
      </c>
      <c r="E91" s="192"/>
      <c r="F91" s="25">
        <v>11824</v>
      </c>
      <c r="G91" s="25">
        <f t="shared" si="55"/>
        <v>16138.7</v>
      </c>
      <c r="H91" s="25"/>
      <c r="I91" s="25">
        <v>16138.7</v>
      </c>
      <c r="J91" s="25"/>
      <c r="K91" s="26"/>
      <c r="L91" s="26"/>
      <c r="M91" s="26"/>
      <c r="N91" s="26"/>
      <c r="O91" s="26"/>
      <c r="P91" s="30">
        <v>-1553.2</v>
      </c>
      <c r="Q91" s="26"/>
      <c r="R91" s="26"/>
      <c r="S91" s="88">
        <f t="shared" si="56"/>
        <v>-1553.2</v>
      </c>
      <c r="T91" s="97">
        <f t="shared" si="57"/>
        <v>14585.5</v>
      </c>
      <c r="U91" s="28">
        <f>H91+J91+K91+M91+N91+L91</f>
        <v>0</v>
      </c>
      <c r="V91" s="98">
        <f t="shared" si="60"/>
        <v>14585.5</v>
      </c>
      <c r="W91" s="192">
        <f t="shared" ref="W91" si="70">SUM(X91:Y91)</f>
        <v>14585.5</v>
      </c>
      <c r="X91" s="28"/>
      <c r="Y91" s="98">
        <v>14585.5</v>
      </c>
      <c r="Z91" s="179">
        <f t="shared" si="61"/>
        <v>100</v>
      </c>
      <c r="AA91" s="28">
        <v>0</v>
      </c>
      <c r="AB91" s="98">
        <f t="shared" si="62"/>
        <v>100</v>
      </c>
    </row>
    <row r="92" spans="1:28" s="23" customFormat="1" ht="18.75" x14ac:dyDescent="0.3">
      <c r="A92" s="229" t="s">
        <v>121</v>
      </c>
      <c r="B92" s="20" t="s">
        <v>35</v>
      </c>
      <c r="C92" s="230" t="s">
        <v>122</v>
      </c>
      <c r="D92" s="216">
        <f t="shared" si="45"/>
        <v>2500</v>
      </c>
      <c r="E92" s="191">
        <f>SUM(E93)</f>
        <v>2500</v>
      </c>
      <c r="F92" s="22">
        <f>SUM(F93)</f>
        <v>0</v>
      </c>
      <c r="G92" s="36">
        <f t="shared" si="55"/>
        <v>3890</v>
      </c>
      <c r="H92" s="22">
        <f>SUM(H93)</f>
        <v>3890</v>
      </c>
      <c r="I92" s="22">
        <f t="shared" ref="I92:Y92" si="71">SUM(I93)</f>
        <v>0</v>
      </c>
      <c r="J92" s="22">
        <f t="shared" si="71"/>
        <v>0</v>
      </c>
      <c r="K92" s="22">
        <f t="shared" si="71"/>
        <v>0</v>
      </c>
      <c r="L92" s="22">
        <f t="shared" si="71"/>
        <v>0</v>
      </c>
      <c r="M92" s="22">
        <f t="shared" si="71"/>
        <v>0</v>
      </c>
      <c r="N92" s="22">
        <f t="shared" si="71"/>
        <v>0</v>
      </c>
      <c r="O92" s="22">
        <f t="shared" si="71"/>
        <v>0</v>
      </c>
      <c r="P92" s="22">
        <f t="shared" si="71"/>
        <v>0</v>
      </c>
      <c r="Q92" s="22">
        <f t="shared" si="71"/>
        <v>0</v>
      </c>
      <c r="R92" s="22">
        <f t="shared" si="71"/>
        <v>0</v>
      </c>
      <c r="S92" s="79">
        <f t="shared" si="71"/>
        <v>0</v>
      </c>
      <c r="T92" s="95">
        <f t="shared" si="71"/>
        <v>3890</v>
      </c>
      <c r="U92" s="22">
        <f t="shared" si="71"/>
        <v>3890</v>
      </c>
      <c r="V92" s="96">
        <f t="shared" si="71"/>
        <v>0</v>
      </c>
      <c r="W92" s="191">
        <f t="shared" si="71"/>
        <v>3524.1</v>
      </c>
      <c r="X92" s="22">
        <f t="shared" si="71"/>
        <v>3524.1</v>
      </c>
      <c r="Y92" s="96">
        <f t="shared" si="71"/>
        <v>0</v>
      </c>
      <c r="Z92" s="178">
        <f t="shared" si="61"/>
        <v>90.59383033419023</v>
      </c>
      <c r="AA92" s="156">
        <f t="shared" ref="AA92:AA116" si="72">SUM(X92/U92*100)</f>
        <v>90.59383033419023</v>
      </c>
      <c r="AB92" s="171">
        <v>0</v>
      </c>
    </row>
    <row r="93" spans="1:28" s="23" customFormat="1" ht="18.75" x14ac:dyDescent="0.3">
      <c r="A93" s="231" t="s">
        <v>123</v>
      </c>
      <c r="B93" s="42" t="s">
        <v>35</v>
      </c>
      <c r="C93" s="236" t="s">
        <v>122</v>
      </c>
      <c r="D93" s="214">
        <f t="shared" si="45"/>
        <v>2500</v>
      </c>
      <c r="E93" s="192">
        <v>2500</v>
      </c>
      <c r="F93" s="25"/>
      <c r="G93" s="25">
        <f t="shared" si="55"/>
        <v>3890</v>
      </c>
      <c r="H93" s="25">
        <v>3890</v>
      </c>
      <c r="I93" s="25"/>
      <c r="J93" s="25"/>
      <c r="K93" s="26"/>
      <c r="L93" s="26"/>
      <c r="M93" s="26"/>
      <c r="N93" s="26"/>
      <c r="O93" s="26"/>
      <c r="P93" s="26"/>
      <c r="Q93" s="26"/>
      <c r="R93" s="26"/>
      <c r="S93" s="88">
        <f t="shared" si="56"/>
        <v>0</v>
      </c>
      <c r="T93" s="97">
        <f t="shared" si="57"/>
        <v>3890</v>
      </c>
      <c r="U93" s="28">
        <f>H93+J93+K93+M93+N93+L93</f>
        <v>3890</v>
      </c>
      <c r="V93" s="98">
        <f t="shared" si="60"/>
        <v>0</v>
      </c>
      <c r="W93" s="192">
        <f t="shared" ref="W93" si="73">SUM(X93:Y93)</f>
        <v>3524.1</v>
      </c>
      <c r="X93" s="28">
        <v>3524.1</v>
      </c>
      <c r="Y93" s="98"/>
      <c r="Z93" s="179">
        <f t="shared" si="61"/>
        <v>90.59383033419023</v>
      </c>
      <c r="AA93" s="28">
        <f t="shared" si="72"/>
        <v>90.59383033419023</v>
      </c>
      <c r="AB93" s="98"/>
    </row>
    <row r="94" spans="1:28" s="23" customFormat="1" ht="18.75" x14ac:dyDescent="0.3">
      <c r="A94" s="229" t="s">
        <v>124</v>
      </c>
      <c r="B94" s="43" t="s">
        <v>35</v>
      </c>
      <c r="C94" s="237" t="s">
        <v>80</v>
      </c>
      <c r="D94" s="213">
        <f t="shared" si="45"/>
        <v>50728.4</v>
      </c>
      <c r="E94" s="194">
        <f>SUM(E95)</f>
        <v>2536.4</v>
      </c>
      <c r="F94" s="21">
        <f>SUM(F95)</f>
        <v>48192</v>
      </c>
      <c r="G94" s="21" t="e">
        <f t="shared" si="55"/>
        <v>#REF!</v>
      </c>
      <c r="H94" s="21" t="e">
        <f>SUM(H95+H97+#REF!+H98+H96)</f>
        <v>#REF!</v>
      </c>
      <c r="I94" s="21" t="e">
        <f>SUM(I95+I97+#REF!+I98+I96)</f>
        <v>#REF!</v>
      </c>
      <c r="J94" s="21" t="e">
        <f>SUM(J95+J97+#REF!+J98+J96)</f>
        <v>#REF!</v>
      </c>
      <c r="K94" s="21" t="e">
        <f>SUM(K95+K97+#REF!+K98+K96)</f>
        <v>#REF!</v>
      </c>
      <c r="L94" s="21" t="e">
        <f>SUM(L95+L97+#REF!+L98+L96)</f>
        <v>#REF!</v>
      </c>
      <c r="M94" s="21" t="e">
        <f>SUM(M95+M97+#REF!+M98+M96)</f>
        <v>#REF!</v>
      </c>
      <c r="N94" s="21" t="e">
        <f>SUM(N95+N97+#REF!+N98+N96)</f>
        <v>#REF!</v>
      </c>
      <c r="O94" s="21" t="e">
        <f>SUM(O95+O97+#REF!+O98+O96)</f>
        <v>#REF!</v>
      </c>
      <c r="P94" s="21" t="e">
        <f>SUM(P95+P97+#REF!+P98+P96)</f>
        <v>#REF!</v>
      </c>
      <c r="Q94" s="21" t="e">
        <f>SUM(Q95+Q97+#REF!+Q98+Q96)</f>
        <v>#REF!</v>
      </c>
      <c r="R94" s="21" t="e">
        <f>SUM(R95+R97+#REF!+R98+R96)</f>
        <v>#REF!</v>
      </c>
      <c r="S94" s="82" t="e">
        <f>SUM(S95+S97+#REF!+S98+S96)</f>
        <v>#REF!</v>
      </c>
      <c r="T94" s="101">
        <f>SUM(T95+T97++T98+T96)</f>
        <v>135371.19999999998</v>
      </c>
      <c r="U94" s="21">
        <f>SUM(U95+U97++U98+U96)</f>
        <v>78107</v>
      </c>
      <c r="V94" s="102">
        <f t="shared" ref="V94" si="74">SUM(V95+V97++V98+V96)</f>
        <v>57264.2</v>
      </c>
      <c r="W94" s="194">
        <f>SUM(W95+W97+W98+W96)</f>
        <v>94103.6</v>
      </c>
      <c r="X94" s="21">
        <f>SUM(X95+X97+X98+X96)</f>
        <v>60922.9</v>
      </c>
      <c r="Y94" s="102">
        <f>SUM(Y95+Y97+Y98+Y96)</f>
        <v>33180.699999999997</v>
      </c>
      <c r="Z94" s="178">
        <f t="shared" si="61"/>
        <v>69.515229236351615</v>
      </c>
      <c r="AA94" s="156">
        <f t="shared" si="72"/>
        <v>77.999283034811214</v>
      </c>
      <c r="AB94" s="171">
        <f t="shared" si="62"/>
        <v>57.943182651639248</v>
      </c>
    </row>
    <row r="95" spans="1:28" s="23" customFormat="1" ht="75" x14ac:dyDescent="0.3">
      <c r="A95" s="231" t="s">
        <v>866</v>
      </c>
      <c r="B95" s="42" t="s">
        <v>35</v>
      </c>
      <c r="C95" s="236" t="s">
        <v>80</v>
      </c>
      <c r="D95" s="214">
        <f t="shared" si="45"/>
        <v>50728.4</v>
      </c>
      <c r="E95" s="192">
        <v>2536.4</v>
      </c>
      <c r="F95" s="25">
        <v>48192</v>
      </c>
      <c r="G95" s="25">
        <f t="shared" si="55"/>
        <v>50728.4</v>
      </c>
      <c r="H95" s="25">
        <v>2536.4</v>
      </c>
      <c r="I95" s="25">
        <v>48192</v>
      </c>
      <c r="J95" s="25"/>
      <c r="K95" s="26"/>
      <c r="L95" s="26"/>
      <c r="M95" s="26"/>
      <c r="N95" s="26"/>
      <c r="O95" s="26"/>
      <c r="P95" s="26"/>
      <c r="Q95" s="26"/>
      <c r="R95" s="26"/>
      <c r="S95" s="88">
        <f t="shared" si="56"/>
        <v>0</v>
      </c>
      <c r="T95" s="97">
        <f t="shared" si="57"/>
        <v>52749.7</v>
      </c>
      <c r="U95" s="28">
        <v>4557.7</v>
      </c>
      <c r="V95" s="98">
        <f t="shared" si="60"/>
        <v>48192</v>
      </c>
      <c r="W95" s="192">
        <f t="shared" ref="W95:W98" si="75">SUM(X95:Y95)</f>
        <v>25637.3</v>
      </c>
      <c r="X95" s="28">
        <v>1528.8</v>
      </c>
      <c r="Y95" s="98">
        <v>24108.5</v>
      </c>
      <c r="Z95" s="179">
        <f t="shared" si="61"/>
        <v>48.601792995979125</v>
      </c>
      <c r="AA95" s="28">
        <f t="shared" si="72"/>
        <v>33.543234526186453</v>
      </c>
      <c r="AB95" s="98">
        <f t="shared" si="62"/>
        <v>50.025937915006637</v>
      </c>
    </row>
    <row r="96" spans="1:28" s="23" customFormat="1" ht="56.25" x14ac:dyDescent="0.3">
      <c r="A96" s="231" t="s">
        <v>125</v>
      </c>
      <c r="B96" s="42" t="s">
        <v>35</v>
      </c>
      <c r="C96" s="236" t="s">
        <v>80</v>
      </c>
      <c r="D96" s="214"/>
      <c r="E96" s="192"/>
      <c r="F96" s="25"/>
      <c r="G96" s="25">
        <f t="shared" si="55"/>
        <v>10080.300000000001</v>
      </c>
      <c r="H96" s="25">
        <v>1008.1</v>
      </c>
      <c r="I96" s="25">
        <v>9072.2000000000007</v>
      </c>
      <c r="J96" s="25"/>
      <c r="K96" s="26"/>
      <c r="L96" s="26"/>
      <c r="M96" s="26"/>
      <c r="N96" s="26"/>
      <c r="O96" s="26"/>
      <c r="P96" s="26"/>
      <c r="Q96" s="26"/>
      <c r="R96" s="26"/>
      <c r="S96" s="88">
        <f t="shared" si="56"/>
        <v>0</v>
      </c>
      <c r="T96" s="97">
        <f t="shared" si="57"/>
        <v>10080.300000000001</v>
      </c>
      <c r="U96" s="28">
        <f t="shared" ref="U96:U98" si="76">H96+J96+K96+M96+N96+L96</f>
        <v>1008.1</v>
      </c>
      <c r="V96" s="98">
        <f t="shared" si="60"/>
        <v>9072.2000000000007</v>
      </c>
      <c r="W96" s="192">
        <f t="shared" si="75"/>
        <v>10080.300000000001</v>
      </c>
      <c r="X96" s="28">
        <v>1008.1</v>
      </c>
      <c r="Y96" s="98">
        <v>9072.2000000000007</v>
      </c>
      <c r="Z96" s="179">
        <f t="shared" si="61"/>
        <v>100</v>
      </c>
      <c r="AA96" s="28">
        <f t="shared" si="72"/>
        <v>100</v>
      </c>
      <c r="AB96" s="98">
        <f t="shared" si="62"/>
        <v>100</v>
      </c>
    </row>
    <row r="97" spans="1:28" s="23" customFormat="1" ht="18.75" x14ac:dyDescent="0.3">
      <c r="A97" s="231" t="s">
        <v>126</v>
      </c>
      <c r="B97" s="42" t="s">
        <v>35</v>
      </c>
      <c r="C97" s="236" t="s">
        <v>80</v>
      </c>
      <c r="D97" s="214"/>
      <c r="E97" s="192"/>
      <c r="F97" s="25"/>
      <c r="G97" s="25">
        <f t="shared" si="55"/>
        <v>90.5</v>
      </c>
      <c r="H97" s="25">
        <v>90.5</v>
      </c>
      <c r="I97" s="25"/>
      <c r="J97" s="25"/>
      <c r="K97" s="26"/>
      <c r="L97" s="26"/>
      <c r="M97" s="26"/>
      <c r="N97" s="26"/>
      <c r="O97" s="26"/>
      <c r="P97" s="26"/>
      <c r="Q97" s="26"/>
      <c r="R97" s="26"/>
      <c r="S97" s="88">
        <f t="shared" si="56"/>
        <v>0</v>
      </c>
      <c r="T97" s="97">
        <f t="shared" si="57"/>
        <v>90.5</v>
      </c>
      <c r="U97" s="28">
        <f t="shared" si="76"/>
        <v>90.5</v>
      </c>
      <c r="V97" s="98">
        <f t="shared" si="60"/>
        <v>0</v>
      </c>
      <c r="W97" s="192">
        <f t="shared" si="75"/>
        <v>0</v>
      </c>
      <c r="X97" s="28">
        <v>0</v>
      </c>
      <c r="Y97" s="98"/>
      <c r="Z97" s="179">
        <f t="shared" si="61"/>
        <v>0</v>
      </c>
      <c r="AA97" s="28">
        <f t="shared" si="72"/>
        <v>0</v>
      </c>
      <c r="AB97" s="98"/>
    </row>
    <row r="98" spans="1:28" s="23" customFormat="1" ht="56.25" x14ac:dyDescent="0.3">
      <c r="A98" s="231" t="s">
        <v>127</v>
      </c>
      <c r="B98" s="42" t="s">
        <v>35</v>
      </c>
      <c r="C98" s="236" t="s">
        <v>80</v>
      </c>
      <c r="D98" s="214"/>
      <c r="E98" s="192"/>
      <c r="F98" s="25"/>
      <c r="G98" s="25">
        <f t="shared" si="55"/>
        <v>76190.7</v>
      </c>
      <c r="H98" s="25">
        <v>76190.7</v>
      </c>
      <c r="I98" s="25"/>
      <c r="J98" s="44">
        <v>-3740</v>
      </c>
      <c r="K98" s="26"/>
      <c r="L98" s="26"/>
      <c r="M98" s="26"/>
      <c r="N98" s="26"/>
      <c r="O98" s="26"/>
      <c r="P98" s="26"/>
      <c r="Q98" s="26"/>
      <c r="R98" s="26"/>
      <c r="S98" s="88">
        <f t="shared" si="56"/>
        <v>-3740</v>
      </c>
      <c r="T98" s="97">
        <f t="shared" si="57"/>
        <v>72450.7</v>
      </c>
      <c r="U98" s="28">
        <f t="shared" si="76"/>
        <v>72450.7</v>
      </c>
      <c r="V98" s="98">
        <f t="shared" si="60"/>
        <v>0</v>
      </c>
      <c r="W98" s="192">
        <f t="shared" si="75"/>
        <v>58386</v>
      </c>
      <c r="X98" s="28">
        <v>58386</v>
      </c>
      <c r="Y98" s="98"/>
      <c r="Z98" s="179">
        <f t="shared" si="61"/>
        <v>80.587213098010096</v>
      </c>
      <c r="AA98" s="28">
        <f t="shared" si="72"/>
        <v>80.587213098010096</v>
      </c>
      <c r="AB98" s="98"/>
    </row>
    <row r="99" spans="1:28" s="29" customFormat="1" ht="18.75" x14ac:dyDescent="0.3">
      <c r="A99" s="229" t="s">
        <v>128</v>
      </c>
      <c r="B99" s="43" t="s">
        <v>35</v>
      </c>
      <c r="C99" s="237" t="s">
        <v>129</v>
      </c>
      <c r="D99" s="213">
        <f t="shared" ref="D99:Y99" si="77">SUM(D100+D101+D102+D107+D108+D109+D110)</f>
        <v>14821.8</v>
      </c>
      <c r="E99" s="194">
        <f t="shared" si="77"/>
        <v>14821.8</v>
      </c>
      <c r="F99" s="21" t="e">
        <f t="shared" si="77"/>
        <v>#REF!</v>
      </c>
      <c r="G99" s="21" t="e">
        <f t="shared" si="77"/>
        <v>#REF!</v>
      </c>
      <c r="H99" s="21" t="e">
        <f t="shared" si="77"/>
        <v>#REF!</v>
      </c>
      <c r="I99" s="21" t="e">
        <f t="shared" si="77"/>
        <v>#REF!</v>
      </c>
      <c r="J99" s="21" t="e">
        <f t="shared" si="77"/>
        <v>#REF!</v>
      </c>
      <c r="K99" s="21" t="e">
        <f t="shared" si="77"/>
        <v>#REF!</v>
      </c>
      <c r="L99" s="21" t="e">
        <f t="shared" si="77"/>
        <v>#REF!</v>
      </c>
      <c r="M99" s="21" t="e">
        <f t="shared" si="77"/>
        <v>#REF!</v>
      </c>
      <c r="N99" s="21" t="e">
        <f t="shared" si="77"/>
        <v>#REF!</v>
      </c>
      <c r="O99" s="21" t="e">
        <f t="shared" si="77"/>
        <v>#REF!</v>
      </c>
      <c r="P99" s="21" t="e">
        <f t="shared" si="77"/>
        <v>#REF!</v>
      </c>
      <c r="Q99" s="21" t="e">
        <f t="shared" si="77"/>
        <v>#REF!</v>
      </c>
      <c r="R99" s="21" t="e">
        <f t="shared" si="77"/>
        <v>#REF!</v>
      </c>
      <c r="S99" s="82" t="e">
        <f t="shared" si="77"/>
        <v>#REF!</v>
      </c>
      <c r="T99" s="101">
        <f t="shared" si="77"/>
        <v>18852.000000000004</v>
      </c>
      <c r="U99" s="21">
        <f t="shared" si="77"/>
        <v>18852.000000000004</v>
      </c>
      <c r="V99" s="102">
        <f t="shared" si="77"/>
        <v>0</v>
      </c>
      <c r="W99" s="194">
        <f t="shared" si="77"/>
        <v>18591.900000000001</v>
      </c>
      <c r="X99" s="21">
        <f t="shared" si="77"/>
        <v>18591.900000000001</v>
      </c>
      <c r="Y99" s="102">
        <f t="shared" si="77"/>
        <v>0</v>
      </c>
      <c r="Z99" s="178">
        <f t="shared" si="61"/>
        <v>98.620305537873946</v>
      </c>
      <c r="AA99" s="156">
        <f t="shared" si="72"/>
        <v>98.620305537873946</v>
      </c>
      <c r="AB99" s="171">
        <v>0</v>
      </c>
    </row>
    <row r="100" spans="1:28" s="23" customFormat="1" ht="37.5" x14ac:dyDescent="0.3">
      <c r="A100" s="231" t="s">
        <v>130</v>
      </c>
      <c r="B100" s="42" t="s">
        <v>35</v>
      </c>
      <c r="C100" s="232" t="s">
        <v>129</v>
      </c>
      <c r="D100" s="214">
        <f t="shared" si="45"/>
        <v>8426.7999999999993</v>
      </c>
      <c r="E100" s="192">
        <v>8426.7999999999993</v>
      </c>
      <c r="F100" s="25"/>
      <c r="G100" s="25">
        <f t="shared" si="55"/>
        <v>10856.1</v>
      </c>
      <c r="H100" s="25">
        <v>10856.1</v>
      </c>
      <c r="I100" s="25"/>
      <c r="J100" s="25"/>
      <c r="K100" s="25"/>
      <c r="L100" s="25"/>
      <c r="M100" s="25"/>
      <c r="N100" s="25"/>
      <c r="O100" s="25"/>
      <c r="P100" s="25"/>
      <c r="Q100" s="25"/>
      <c r="R100" s="25"/>
      <c r="S100" s="88">
        <f t="shared" si="56"/>
        <v>0</v>
      </c>
      <c r="T100" s="97">
        <f t="shared" si="57"/>
        <v>10856.1</v>
      </c>
      <c r="U100" s="28">
        <f>H100+J100+K100+M100+N100+L100</f>
        <v>10856.1</v>
      </c>
      <c r="V100" s="98">
        <f t="shared" si="60"/>
        <v>0</v>
      </c>
      <c r="W100" s="192">
        <f t="shared" ref="W100:W110" si="78">SUM(X100:Y100)</f>
        <v>10854.2</v>
      </c>
      <c r="X100" s="28">
        <v>10854.2</v>
      </c>
      <c r="Y100" s="98"/>
      <c r="Z100" s="179">
        <f t="shared" si="61"/>
        <v>99.982498318917479</v>
      </c>
      <c r="AA100" s="28">
        <f t="shared" si="72"/>
        <v>99.982498318917479</v>
      </c>
      <c r="AB100" s="98"/>
    </row>
    <row r="101" spans="1:28" s="23" customFormat="1" ht="18.75" x14ac:dyDescent="0.3">
      <c r="A101" s="231" t="s">
        <v>136</v>
      </c>
      <c r="B101" s="42" t="s">
        <v>35</v>
      </c>
      <c r="C101" s="232" t="s">
        <v>129</v>
      </c>
      <c r="D101" s="214">
        <f t="shared" ref="D101" si="79">SUM(E101:F101)</f>
        <v>152</v>
      </c>
      <c r="E101" s="207">
        <v>152</v>
      </c>
      <c r="F101" s="40"/>
      <c r="G101" s="25">
        <f t="shared" ref="G101" si="80">SUM(H101:I101)</f>
        <v>216.7</v>
      </c>
      <c r="H101" s="25">
        <v>216.7</v>
      </c>
      <c r="I101" s="40"/>
      <c r="J101" s="40"/>
      <c r="K101" s="46"/>
      <c r="L101" s="46">
        <v>99.9</v>
      </c>
      <c r="M101" s="46"/>
      <c r="N101" s="46"/>
      <c r="O101" s="46"/>
      <c r="P101" s="46"/>
      <c r="Q101" s="46"/>
      <c r="R101" s="46"/>
      <c r="S101" s="88">
        <f t="shared" ref="S101" si="81">SUM(J101:R101)</f>
        <v>99.9</v>
      </c>
      <c r="T101" s="97">
        <f t="shared" ref="T101" si="82">SUM(U101:V101)</f>
        <v>316.60000000000002</v>
      </c>
      <c r="U101" s="28">
        <f t="shared" ref="U101" si="83">H101+J101+K101+M101+N101+L101</f>
        <v>316.60000000000002</v>
      </c>
      <c r="V101" s="107">
        <f t="shared" ref="V101" si="84">SUM(I101+O101+P101+Q101+R101)</f>
        <v>0</v>
      </c>
      <c r="W101" s="192">
        <f t="shared" ref="W101" si="85">SUM(X101:Y101)</f>
        <v>216.7</v>
      </c>
      <c r="X101" s="28">
        <v>216.7</v>
      </c>
      <c r="Y101" s="107"/>
      <c r="Z101" s="179">
        <f t="shared" ref="Z101" si="86">SUM(W101/T101*100)</f>
        <v>68.445988629185081</v>
      </c>
      <c r="AA101" s="28">
        <f t="shared" ref="AA101" si="87">SUM(X101/U101*100)</f>
        <v>68.445988629185081</v>
      </c>
      <c r="AB101" s="98"/>
    </row>
    <row r="102" spans="1:28" s="38" customFormat="1" ht="37.5" x14ac:dyDescent="0.3">
      <c r="A102" s="233" t="s">
        <v>131</v>
      </c>
      <c r="B102" s="45" t="s">
        <v>35</v>
      </c>
      <c r="C102" s="234" t="s">
        <v>129</v>
      </c>
      <c r="D102" s="217">
        <v>4000</v>
      </c>
      <c r="E102" s="196">
        <v>4000</v>
      </c>
      <c r="F102" s="39" t="e">
        <f>SUM(F103+F104+#REF!+#REF!)</f>
        <v>#REF!</v>
      </c>
      <c r="G102" s="37" t="e">
        <f t="shared" si="55"/>
        <v>#REF!</v>
      </c>
      <c r="H102" s="39" t="e">
        <f>H103+H104+H105+#REF!+H106</f>
        <v>#REF!</v>
      </c>
      <c r="I102" s="39" t="e">
        <f>I103+I104+I105+#REF!</f>
        <v>#REF!</v>
      </c>
      <c r="J102" s="39" t="e">
        <f>J103+J104+J105+#REF!+J106</f>
        <v>#REF!</v>
      </c>
      <c r="K102" s="39" t="e">
        <f>K103+K104+K105+#REF!</f>
        <v>#REF!</v>
      </c>
      <c r="L102" s="39" t="e">
        <f>L103+L104+L105+#REF!</f>
        <v>#REF!</v>
      </c>
      <c r="M102" s="39" t="e">
        <f>M103+M104+M105+#REF!</f>
        <v>#REF!</v>
      </c>
      <c r="N102" s="39" t="e">
        <f>N103+N104+N105+#REF!</f>
        <v>#REF!</v>
      </c>
      <c r="O102" s="39" t="e">
        <f>O103+O104+O105+#REF!</f>
        <v>#REF!</v>
      </c>
      <c r="P102" s="39" t="e">
        <f>P103+P104+P105+#REF!</f>
        <v>#REF!</v>
      </c>
      <c r="Q102" s="39" t="e">
        <f>Q103+Q104+Q105+#REF!</f>
        <v>#REF!</v>
      </c>
      <c r="R102" s="39" t="e">
        <f>R103+R104+R105+#REF!</f>
        <v>#REF!</v>
      </c>
      <c r="S102" s="84" t="e">
        <f t="shared" si="56"/>
        <v>#REF!</v>
      </c>
      <c r="T102" s="105">
        <f>SUM(T103:T106)</f>
        <v>5514.1</v>
      </c>
      <c r="U102" s="39">
        <f>SUM(U103:U106)</f>
        <v>5514.1</v>
      </c>
      <c r="V102" s="106">
        <f t="shared" ref="V102:Y102" si="88">SUM(V103:V106)</f>
        <v>0</v>
      </c>
      <c r="W102" s="196">
        <f t="shared" si="88"/>
        <v>5373</v>
      </c>
      <c r="X102" s="39">
        <f t="shared" si="88"/>
        <v>5373</v>
      </c>
      <c r="Y102" s="106">
        <f t="shared" si="88"/>
        <v>0</v>
      </c>
      <c r="Z102" s="179">
        <f t="shared" si="61"/>
        <v>97.441105529460827</v>
      </c>
      <c r="AA102" s="28">
        <f t="shared" si="72"/>
        <v>97.441105529460827</v>
      </c>
      <c r="AB102" s="98"/>
    </row>
    <row r="103" spans="1:28" s="23" customFormat="1" ht="18.75" hidden="1" x14ac:dyDescent="0.3">
      <c r="A103" s="231" t="s">
        <v>132</v>
      </c>
      <c r="B103" s="42" t="s">
        <v>35</v>
      </c>
      <c r="C103" s="232" t="s">
        <v>129</v>
      </c>
      <c r="D103" s="214">
        <f t="shared" si="45"/>
        <v>0</v>
      </c>
      <c r="E103" s="192"/>
      <c r="F103" s="25"/>
      <c r="G103" s="25">
        <f t="shared" si="55"/>
        <v>5285.7</v>
      </c>
      <c r="H103" s="25">
        <v>5285.7</v>
      </c>
      <c r="I103" s="25"/>
      <c r="J103" s="25">
        <v>48.2</v>
      </c>
      <c r="K103" s="26"/>
      <c r="L103" s="26"/>
      <c r="M103" s="26"/>
      <c r="N103" s="26"/>
      <c r="O103" s="26"/>
      <c r="P103" s="26"/>
      <c r="Q103" s="26"/>
      <c r="R103" s="26"/>
      <c r="S103" s="88">
        <f t="shared" si="56"/>
        <v>48.2</v>
      </c>
      <c r="T103" s="97">
        <f t="shared" si="57"/>
        <v>5273.3</v>
      </c>
      <c r="U103" s="28">
        <v>5273.3</v>
      </c>
      <c r="V103" s="98">
        <f t="shared" si="60"/>
        <v>0</v>
      </c>
      <c r="W103" s="192">
        <f t="shared" si="78"/>
        <v>5132.7</v>
      </c>
      <c r="X103" s="28">
        <v>5132.7</v>
      </c>
      <c r="Y103" s="98"/>
      <c r="Z103" s="179">
        <f t="shared" si="61"/>
        <v>97.333737887091559</v>
      </c>
      <c r="AA103" s="28">
        <f t="shared" si="72"/>
        <v>97.333737887091559</v>
      </c>
      <c r="AB103" s="98"/>
    </row>
    <row r="104" spans="1:28" s="23" customFormat="1" ht="18.75" hidden="1" x14ac:dyDescent="0.3">
      <c r="A104" s="231" t="s">
        <v>133</v>
      </c>
      <c r="B104" s="42" t="s">
        <v>35</v>
      </c>
      <c r="C104" s="232" t="s">
        <v>129</v>
      </c>
      <c r="D104" s="214">
        <f t="shared" si="45"/>
        <v>0</v>
      </c>
      <c r="E104" s="192"/>
      <c r="F104" s="25"/>
      <c r="G104" s="25">
        <f t="shared" si="55"/>
        <v>261.5</v>
      </c>
      <c r="H104" s="25">
        <v>261.5</v>
      </c>
      <c r="I104" s="25"/>
      <c r="J104" s="25">
        <v>-161.80000000000001</v>
      </c>
      <c r="K104" s="26"/>
      <c r="L104" s="26"/>
      <c r="M104" s="26"/>
      <c r="N104" s="26"/>
      <c r="O104" s="26"/>
      <c r="P104" s="26"/>
      <c r="Q104" s="26"/>
      <c r="R104" s="26"/>
      <c r="S104" s="88">
        <f t="shared" si="56"/>
        <v>-161.80000000000001</v>
      </c>
      <c r="T104" s="97">
        <f t="shared" si="57"/>
        <v>99.699999999999989</v>
      </c>
      <c r="U104" s="28">
        <f t="shared" ref="U104:U110" si="89">H104+J104+K104+M104+N104+L104</f>
        <v>99.699999999999989</v>
      </c>
      <c r="V104" s="98">
        <f t="shared" si="60"/>
        <v>0</v>
      </c>
      <c r="W104" s="192">
        <f t="shared" si="78"/>
        <v>99.2</v>
      </c>
      <c r="X104" s="28">
        <v>99.2</v>
      </c>
      <c r="Y104" s="98"/>
      <c r="Z104" s="179">
        <f t="shared" si="61"/>
        <v>99.49849548645939</v>
      </c>
      <c r="AA104" s="28">
        <f t="shared" si="72"/>
        <v>99.49849548645939</v>
      </c>
      <c r="AB104" s="98"/>
    </row>
    <row r="105" spans="1:28" s="23" customFormat="1" ht="18.75" hidden="1" x14ac:dyDescent="0.3">
      <c r="A105" s="231" t="s">
        <v>134</v>
      </c>
      <c r="B105" s="42" t="s">
        <v>35</v>
      </c>
      <c r="C105" s="232" t="s">
        <v>129</v>
      </c>
      <c r="D105" s="214"/>
      <c r="E105" s="192"/>
      <c r="F105" s="25"/>
      <c r="G105" s="25">
        <f t="shared" si="55"/>
        <v>0</v>
      </c>
      <c r="H105" s="25"/>
      <c r="I105" s="25"/>
      <c r="J105" s="25"/>
      <c r="K105" s="26"/>
      <c r="L105" s="26"/>
      <c r="M105" s="26"/>
      <c r="N105" s="26"/>
      <c r="O105" s="26"/>
      <c r="P105" s="26"/>
      <c r="Q105" s="26"/>
      <c r="R105" s="26"/>
      <c r="S105" s="88">
        <f t="shared" si="56"/>
        <v>0</v>
      </c>
      <c r="T105" s="97">
        <f t="shared" si="57"/>
        <v>60.6</v>
      </c>
      <c r="U105" s="28">
        <v>60.6</v>
      </c>
      <c r="V105" s="98">
        <f t="shared" si="60"/>
        <v>0</v>
      </c>
      <c r="W105" s="192">
        <f t="shared" si="78"/>
        <v>60.6</v>
      </c>
      <c r="X105" s="28">
        <v>60.6</v>
      </c>
      <c r="Y105" s="98"/>
      <c r="Z105" s="179">
        <f t="shared" si="61"/>
        <v>100</v>
      </c>
      <c r="AA105" s="28">
        <f t="shared" si="72"/>
        <v>100</v>
      </c>
      <c r="AB105" s="98"/>
    </row>
    <row r="106" spans="1:28" s="23" customFormat="1" ht="18.75" hidden="1" x14ac:dyDescent="0.3">
      <c r="A106" s="231" t="s">
        <v>135</v>
      </c>
      <c r="B106" s="42" t="s">
        <v>35</v>
      </c>
      <c r="C106" s="232" t="s">
        <v>129</v>
      </c>
      <c r="D106" s="214"/>
      <c r="E106" s="192"/>
      <c r="F106" s="25"/>
      <c r="G106" s="25">
        <f t="shared" si="55"/>
        <v>105.9</v>
      </c>
      <c r="H106" s="25">
        <v>105.9</v>
      </c>
      <c r="I106" s="25"/>
      <c r="J106" s="25">
        <v>-25.4</v>
      </c>
      <c r="K106" s="26"/>
      <c r="L106" s="26"/>
      <c r="M106" s="26"/>
      <c r="N106" s="26"/>
      <c r="O106" s="26"/>
      <c r="P106" s="26"/>
      <c r="Q106" s="26"/>
      <c r="R106" s="26"/>
      <c r="S106" s="88">
        <f t="shared" si="56"/>
        <v>-25.4</v>
      </c>
      <c r="T106" s="97">
        <f t="shared" si="57"/>
        <v>80.5</v>
      </c>
      <c r="U106" s="28">
        <f t="shared" si="89"/>
        <v>80.5</v>
      </c>
      <c r="V106" s="98">
        <f t="shared" si="60"/>
        <v>0</v>
      </c>
      <c r="W106" s="192">
        <f t="shared" si="78"/>
        <v>80.5</v>
      </c>
      <c r="X106" s="28">
        <v>80.5</v>
      </c>
      <c r="Y106" s="98"/>
      <c r="Z106" s="179">
        <f t="shared" si="61"/>
        <v>100</v>
      </c>
      <c r="AA106" s="28">
        <f t="shared" si="72"/>
        <v>100</v>
      </c>
      <c r="AB106" s="98"/>
    </row>
    <row r="107" spans="1:28" s="23" customFormat="1" ht="35.25" customHeight="1" x14ac:dyDescent="0.3">
      <c r="A107" s="231" t="s">
        <v>137</v>
      </c>
      <c r="B107" s="42" t="s">
        <v>35</v>
      </c>
      <c r="C107" s="232" t="s">
        <v>129</v>
      </c>
      <c r="D107" s="214">
        <f t="shared" si="45"/>
        <v>890</v>
      </c>
      <c r="E107" s="208">
        <v>890</v>
      </c>
      <c r="F107" s="40"/>
      <c r="G107" s="25">
        <f t="shared" si="55"/>
        <v>905</v>
      </c>
      <c r="H107" s="34">
        <v>905</v>
      </c>
      <c r="I107" s="40"/>
      <c r="J107" s="40"/>
      <c r="K107" s="46"/>
      <c r="L107" s="46"/>
      <c r="M107" s="46"/>
      <c r="N107" s="46"/>
      <c r="O107" s="46"/>
      <c r="P107" s="46"/>
      <c r="Q107" s="46"/>
      <c r="R107" s="46"/>
      <c r="S107" s="88">
        <f t="shared" si="56"/>
        <v>0</v>
      </c>
      <c r="T107" s="97">
        <f t="shared" si="57"/>
        <v>905</v>
      </c>
      <c r="U107" s="28">
        <f t="shared" si="89"/>
        <v>905</v>
      </c>
      <c r="V107" s="107">
        <f t="shared" si="60"/>
        <v>0</v>
      </c>
      <c r="W107" s="192">
        <f t="shared" si="78"/>
        <v>904.1</v>
      </c>
      <c r="X107" s="28">
        <v>904.1</v>
      </c>
      <c r="Y107" s="107"/>
      <c r="Z107" s="179">
        <f t="shared" si="61"/>
        <v>99.900552486187848</v>
      </c>
      <c r="AA107" s="28">
        <f t="shared" si="72"/>
        <v>99.900552486187848</v>
      </c>
      <c r="AB107" s="98"/>
    </row>
    <row r="108" spans="1:28" s="23" customFormat="1" ht="18.75" x14ac:dyDescent="0.3">
      <c r="A108" s="231" t="s">
        <v>138</v>
      </c>
      <c r="B108" s="42" t="s">
        <v>35</v>
      </c>
      <c r="C108" s="232" t="s">
        <v>129</v>
      </c>
      <c r="D108" s="214">
        <f t="shared" si="45"/>
        <v>48</v>
      </c>
      <c r="E108" s="208">
        <v>48</v>
      </c>
      <c r="F108" s="40"/>
      <c r="G108" s="25">
        <f t="shared" si="55"/>
        <v>39</v>
      </c>
      <c r="H108" s="34">
        <v>39</v>
      </c>
      <c r="I108" s="40"/>
      <c r="J108" s="40"/>
      <c r="K108" s="46"/>
      <c r="L108" s="46"/>
      <c r="M108" s="46"/>
      <c r="N108" s="46"/>
      <c r="O108" s="46"/>
      <c r="P108" s="46"/>
      <c r="Q108" s="46"/>
      <c r="R108" s="46"/>
      <c r="S108" s="88">
        <f t="shared" si="56"/>
        <v>0</v>
      </c>
      <c r="T108" s="97">
        <f t="shared" si="57"/>
        <v>39</v>
      </c>
      <c r="U108" s="28">
        <f t="shared" si="89"/>
        <v>39</v>
      </c>
      <c r="V108" s="107">
        <f t="shared" si="60"/>
        <v>0</v>
      </c>
      <c r="W108" s="192">
        <f t="shared" si="78"/>
        <v>38.4</v>
      </c>
      <c r="X108" s="28">
        <v>38.4</v>
      </c>
      <c r="Y108" s="107"/>
      <c r="Z108" s="179">
        <f t="shared" si="61"/>
        <v>98.461538461538453</v>
      </c>
      <c r="AA108" s="28">
        <f t="shared" si="72"/>
        <v>98.461538461538453</v>
      </c>
      <c r="AB108" s="98"/>
    </row>
    <row r="109" spans="1:28" s="23" customFormat="1" ht="18.75" x14ac:dyDescent="0.3">
      <c r="A109" s="231" t="s">
        <v>139</v>
      </c>
      <c r="B109" s="42" t="s">
        <v>35</v>
      </c>
      <c r="C109" s="232" t="s">
        <v>129</v>
      </c>
      <c r="D109" s="214">
        <f t="shared" si="45"/>
        <v>1005</v>
      </c>
      <c r="E109" s="208">
        <v>1005</v>
      </c>
      <c r="F109" s="40"/>
      <c r="G109" s="25">
        <f t="shared" si="55"/>
        <v>1005</v>
      </c>
      <c r="H109" s="34">
        <v>1005</v>
      </c>
      <c r="I109" s="40"/>
      <c r="J109" s="40"/>
      <c r="K109" s="46"/>
      <c r="L109" s="46"/>
      <c r="M109" s="46"/>
      <c r="N109" s="46"/>
      <c r="O109" s="46"/>
      <c r="P109" s="46"/>
      <c r="Q109" s="46"/>
      <c r="R109" s="46"/>
      <c r="S109" s="88">
        <f t="shared" si="56"/>
        <v>0</v>
      </c>
      <c r="T109" s="97">
        <f t="shared" si="57"/>
        <v>1005</v>
      </c>
      <c r="U109" s="28">
        <f t="shared" si="89"/>
        <v>1005</v>
      </c>
      <c r="V109" s="107">
        <f t="shared" si="60"/>
        <v>0</v>
      </c>
      <c r="W109" s="192">
        <f t="shared" si="78"/>
        <v>1003.2</v>
      </c>
      <c r="X109" s="28">
        <v>1003.2</v>
      </c>
      <c r="Y109" s="107"/>
      <c r="Z109" s="179">
        <f t="shared" si="61"/>
        <v>99.820895522388071</v>
      </c>
      <c r="AA109" s="28">
        <f t="shared" si="72"/>
        <v>99.820895522388071</v>
      </c>
      <c r="AB109" s="98"/>
    </row>
    <row r="110" spans="1:28" s="23" customFormat="1" ht="18.75" x14ac:dyDescent="0.3">
      <c r="A110" s="231" t="s">
        <v>140</v>
      </c>
      <c r="B110" s="42" t="s">
        <v>35</v>
      </c>
      <c r="C110" s="232" t="s">
        <v>129</v>
      </c>
      <c r="D110" s="214">
        <f t="shared" si="45"/>
        <v>300</v>
      </c>
      <c r="E110" s="208">
        <v>300</v>
      </c>
      <c r="F110" s="40"/>
      <c r="G110" s="25">
        <f t="shared" si="55"/>
        <v>216.2</v>
      </c>
      <c r="H110" s="34">
        <v>216.2</v>
      </c>
      <c r="I110" s="40"/>
      <c r="J110" s="40"/>
      <c r="K110" s="46"/>
      <c r="L110" s="46"/>
      <c r="M110" s="46"/>
      <c r="N110" s="46"/>
      <c r="O110" s="46"/>
      <c r="P110" s="46"/>
      <c r="Q110" s="46"/>
      <c r="R110" s="46"/>
      <c r="S110" s="88">
        <f t="shared" si="56"/>
        <v>0</v>
      </c>
      <c r="T110" s="97">
        <f t="shared" si="57"/>
        <v>216.2</v>
      </c>
      <c r="U110" s="28">
        <f t="shared" si="89"/>
        <v>216.2</v>
      </c>
      <c r="V110" s="107">
        <f t="shared" si="60"/>
        <v>0</v>
      </c>
      <c r="W110" s="192">
        <f t="shared" si="78"/>
        <v>202.3</v>
      </c>
      <c r="X110" s="28">
        <v>202.3</v>
      </c>
      <c r="Y110" s="107"/>
      <c r="Z110" s="179">
        <f t="shared" si="61"/>
        <v>93.570767807585582</v>
      </c>
      <c r="AA110" s="28">
        <f t="shared" si="72"/>
        <v>93.570767807585582</v>
      </c>
      <c r="AB110" s="98"/>
    </row>
    <row r="111" spans="1:28" s="23" customFormat="1" ht="18.75" x14ac:dyDescent="0.3">
      <c r="A111" s="229" t="s">
        <v>141</v>
      </c>
      <c r="B111" s="43" t="s">
        <v>35</v>
      </c>
      <c r="C111" s="230" t="s">
        <v>142</v>
      </c>
      <c r="D111" s="219">
        <f t="shared" ref="D111:S111" si="90">SUM(D112+D113+D114+D115+D116+D117+D118)</f>
        <v>38793.4</v>
      </c>
      <c r="E111" s="191">
        <f t="shared" si="90"/>
        <v>35464.5</v>
      </c>
      <c r="F111" s="22">
        <f t="shared" si="90"/>
        <v>3328.9</v>
      </c>
      <c r="G111" s="22">
        <f t="shared" si="90"/>
        <v>71133.5</v>
      </c>
      <c r="H111" s="22">
        <f t="shared" si="90"/>
        <v>43573</v>
      </c>
      <c r="I111" s="22">
        <f t="shared" si="90"/>
        <v>27560.500000000007</v>
      </c>
      <c r="J111" s="22">
        <f t="shared" si="90"/>
        <v>3943.3999999999996</v>
      </c>
      <c r="K111" s="22">
        <f t="shared" si="90"/>
        <v>0</v>
      </c>
      <c r="L111" s="22">
        <f t="shared" si="90"/>
        <v>0</v>
      </c>
      <c r="M111" s="22">
        <f t="shared" si="90"/>
        <v>0</v>
      </c>
      <c r="N111" s="22">
        <f t="shared" si="90"/>
        <v>0</v>
      </c>
      <c r="O111" s="22">
        <f t="shared" si="90"/>
        <v>-3130.3000000000011</v>
      </c>
      <c r="P111" s="22">
        <f t="shared" si="90"/>
        <v>0</v>
      </c>
      <c r="Q111" s="22">
        <f t="shared" si="90"/>
        <v>0</v>
      </c>
      <c r="R111" s="22">
        <f t="shared" si="90"/>
        <v>0</v>
      </c>
      <c r="S111" s="79">
        <f t="shared" si="90"/>
        <v>813.09999999999854</v>
      </c>
      <c r="T111" s="95">
        <f>SUM(T112+T113+T114+T115+T116+T117+T118)</f>
        <v>71946.600000000006</v>
      </c>
      <c r="U111" s="22">
        <f t="shared" ref="U111:Y111" si="91">SUM(U112+U113+U114+U115+U116+U117+U118)</f>
        <v>47516.399999999994</v>
      </c>
      <c r="V111" s="96">
        <f t="shared" si="91"/>
        <v>24430.199999999997</v>
      </c>
      <c r="W111" s="191">
        <f t="shared" si="91"/>
        <v>65091.000000000007</v>
      </c>
      <c r="X111" s="22">
        <f t="shared" si="91"/>
        <v>45581.499999999993</v>
      </c>
      <c r="Y111" s="96">
        <f t="shared" si="91"/>
        <v>19509.5</v>
      </c>
      <c r="Z111" s="178">
        <f t="shared" si="61"/>
        <v>90.471266189090244</v>
      </c>
      <c r="AA111" s="156">
        <f t="shared" si="72"/>
        <v>95.927932250759724</v>
      </c>
      <c r="AB111" s="171">
        <f t="shared" si="62"/>
        <v>79.858126417303183</v>
      </c>
    </row>
    <row r="112" spans="1:28" s="23" customFormat="1" ht="18.75" x14ac:dyDescent="0.3">
      <c r="A112" s="231" t="s">
        <v>143</v>
      </c>
      <c r="B112" s="42" t="s">
        <v>35</v>
      </c>
      <c r="C112" s="232" t="s">
        <v>142</v>
      </c>
      <c r="D112" s="214">
        <f t="shared" si="45"/>
        <v>28764.5</v>
      </c>
      <c r="E112" s="192">
        <v>28764.5</v>
      </c>
      <c r="F112" s="25"/>
      <c r="G112" s="25">
        <f>SUM(H112:I112)</f>
        <v>31747.599999999999</v>
      </c>
      <c r="H112" s="25">
        <v>31747.599999999999</v>
      </c>
      <c r="I112" s="25"/>
      <c r="J112" s="25">
        <v>4045.7</v>
      </c>
      <c r="K112" s="26"/>
      <c r="L112" s="26"/>
      <c r="M112" s="26"/>
      <c r="N112" s="26"/>
      <c r="O112" s="26"/>
      <c r="P112" s="26"/>
      <c r="Q112" s="26"/>
      <c r="R112" s="26"/>
      <c r="S112" s="88">
        <f t="shared" ref="S112:S170" si="92">SUM(J112:R112)</f>
        <v>4045.7</v>
      </c>
      <c r="T112" s="97">
        <f t="shared" si="57"/>
        <v>35793.299999999996</v>
      </c>
      <c r="U112" s="28">
        <f>H112+J112+K112+M112+N112+L112</f>
        <v>35793.299999999996</v>
      </c>
      <c r="V112" s="98">
        <f t="shared" si="60"/>
        <v>0</v>
      </c>
      <c r="W112" s="192">
        <f t="shared" ref="W112:W117" si="93">SUM(X112:Y112)</f>
        <v>35305.9</v>
      </c>
      <c r="X112" s="28">
        <v>35305.9</v>
      </c>
      <c r="Y112" s="98"/>
      <c r="Z112" s="179">
        <f t="shared" si="61"/>
        <v>98.638292641360266</v>
      </c>
      <c r="AA112" s="28">
        <f t="shared" si="72"/>
        <v>98.638292641360266</v>
      </c>
      <c r="AB112" s="98"/>
    </row>
    <row r="113" spans="1:28" s="23" customFormat="1" ht="56.25" x14ac:dyDescent="0.3">
      <c r="A113" s="231" t="s">
        <v>55</v>
      </c>
      <c r="B113" s="42" t="s">
        <v>35</v>
      </c>
      <c r="C113" s="232" t="s">
        <v>142</v>
      </c>
      <c r="D113" s="214">
        <f t="shared" ref="D113:D195" si="94">SUM(E113:F113)</f>
        <v>1100</v>
      </c>
      <c r="E113" s="192">
        <v>1100</v>
      </c>
      <c r="F113" s="25"/>
      <c r="G113" s="25">
        <f t="shared" si="55"/>
        <v>100</v>
      </c>
      <c r="H113" s="25">
        <v>100</v>
      </c>
      <c r="I113" s="25"/>
      <c r="J113" s="25"/>
      <c r="K113" s="26"/>
      <c r="L113" s="26"/>
      <c r="M113" s="26"/>
      <c r="N113" s="26"/>
      <c r="O113" s="26"/>
      <c r="P113" s="26"/>
      <c r="Q113" s="26"/>
      <c r="R113" s="26"/>
      <c r="S113" s="88">
        <f t="shared" si="92"/>
        <v>0</v>
      </c>
      <c r="T113" s="97">
        <f t="shared" ref="T113:T171" si="95">SUM(U113:V113)</f>
        <v>100</v>
      </c>
      <c r="U113" s="28">
        <f t="shared" ref="U113:U117" si="96">H113+J113+K113+M113+N113+L113</f>
        <v>100</v>
      </c>
      <c r="V113" s="98">
        <f t="shared" ref="V113:V171" si="97">SUM(I113+O113+P113+Q113+R113)</f>
        <v>0</v>
      </c>
      <c r="W113" s="192">
        <f t="shared" si="93"/>
        <v>53</v>
      </c>
      <c r="X113" s="28">
        <v>53</v>
      </c>
      <c r="Y113" s="98"/>
      <c r="Z113" s="179">
        <f t="shared" si="61"/>
        <v>53</v>
      </c>
      <c r="AA113" s="28">
        <f t="shared" si="72"/>
        <v>53</v>
      </c>
      <c r="AB113" s="98"/>
    </row>
    <row r="114" spans="1:28" s="23" customFormat="1" ht="75" x14ac:dyDescent="0.3">
      <c r="A114" s="231" t="s">
        <v>144</v>
      </c>
      <c r="B114" s="42" t="s">
        <v>35</v>
      </c>
      <c r="C114" s="232" t="s">
        <v>142</v>
      </c>
      <c r="D114" s="214">
        <f t="shared" si="94"/>
        <v>300</v>
      </c>
      <c r="E114" s="192">
        <v>300</v>
      </c>
      <c r="F114" s="25"/>
      <c r="G114" s="25">
        <f t="shared" si="55"/>
        <v>4168</v>
      </c>
      <c r="H114" s="25">
        <v>300</v>
      </c>
      <c r="I114" s="25">
        <v>3868</v>
      </c>
      <c r="J114" s="25"/>
      <c r="K114" s="26"/>
      <c r="L114" s="26"/>
      <c r="M114" s="26"/>
      <c r="N114" s="26"/>
      <c r="O114" s="26"/>
      <c r="P114" s="26"/>
      <c r="Q114" s="26"/>
      <c r="R114" s="26"/>
      <c r="S114" s="88">
        <f t="shared" si="92"/>
        <v>0</v>
      </c>
      <c r="T114" s="97">
        <f t="shared" si="95"/>
        <v>4168</v>
      </c>
      <c r="U114" s="28">
        <f t="shared" si="96"/>
        <v>300</v>
      </c>
      <c r="V114" s="98">
        <f t="shared" si="97"/>
        <v>3868</v>
      </c>
      <c r="W114" s="192">
        <f t="shared" si="93"/>
        <v>3878.2999999999997</v>
      </c>
      <c r="X114" s="28">
        <v>286.10000000000002</v>
      </c>
      <c r="Y114" s="98">
        <v>3592.2</v>
      </c>
      <c r="Z114" s="179">
        <f t="shared" si="61"/>
        <v>93.049424184261028</v>
      </c>
      <c r="AA114" s="28">
        <f t="shared" si="72"/>
        <v>95.366666666666674</v>
      </c>
      <c r="AB114" s="98">
        <f t="shared" si="62"/>
        <v>92.869700103412612</v>
      </c>
    </row>
    <row r="115" spans="1:28" s="23" customFormat="1" ht="75" x14ac:dyDescent="0.3">
      <c r="A115" s="231" t="s">
        <v>145</v>
      </c>
      <c r="B115" s="42" t="s">
        <v>35</v>
      </c>
      <c r="C115" s="232" t="s">
        <v>142</v>
      </c>
      <c r="D115" s="214">
        <f t="shared" si="94"/>
        <v>1000</v>
      </c>
      <c r="E115" s="192">
        <v>1000</v>
      </c>
      <c r="F115" s="25"/>
      <c r="G115" s="25">
        <f t="shared" si="55"/>
        <v>7186.7</v>
      </c>
      <c r="H115" s="25">
        <v>6545</v>
      </c>
      <c r="I115" s="25">
        <v>641.70000000000005</v>
      </c>
      <c r="J115" s="25"/>
      <c r="K115" s="26"/>
      <c r="L115" s="26"/>
      <c r="M115" s="26"/>
      <c r="N115" s="26"/>
      <c r="O115" s="26">
        <v>3278.5</v>
      </c>
      <c r="P115" s="26"/>
      <c r="Q115" s="26"/>
      <c r="R115" s="26"/>
      <c r="S115" s="88">
        <f t="shared" si="92"/>
        <v>3278.5</v>
      </c>
      <c r="T115" s="97">
        <f t="shared" si="95"/>
        <v>10465.200000000001</v>
      </c>
      <c r="U115" s="28">
        <f t="shared" si="96"/>
        <v>6545</v>
      </c>
      <c r="V115" s="98">
        <f t="shared" si="97"/>
        <v>3920.2</v>
      </c>
      <c r="W115" s="192">
        <f t="shared" si="93"/>
        <v>5925.3</v>
      </c>
      <c r="X115" s="28">
        <v>5606.2</v>
      </c>
      <c r="Y115" s="98">
        <v>319.10000000000002</v>
      </c>
      <c r="Z115" s="179">
        <f t="shared" si="61"/>
        <v>56.619080380690292</v>
      </c>
      <c r="AA115" s="28">
        <f t="shared" si="72"/>
        <v>85.65622612681436</v>
      </c>
      <c r="AB115" s="98">
        <f t="shared" si="62"/>
        <v>8.1398908218968433</v>
      </c>
    </row>
    <row r="116" spans="1:28" s="23" customFormat="1" ht="56.25" x14ac:dyDescent="0.3">
      <c r="A116" s="231" t="s">
        <v>146</v>
      </c>
      <c r="B116" s="42" t="s">
        <v>35</v>
      </c>
      <c r="C116" s="232" t="s">
        <v>142</v>
      </c>
      <c r="D116" s="214">
        <f t="shared" si="94"/>
        <v>300</v>
      </c>
      <c r="E116" s="192">
        <v>300</v>
      </c>
      <c r="F116" s="25"/>
      <c r="G116" s="25">
        <f t="shared" si="55"/>
        <v>397.3</v>
      </c>
      <c r="H116" s="25">
        <v>397.3</v>
      </c>
      <c r="I116" s="25"/>
      <c r="J116" s="25">
        <v>-102.3</v>
      </c>
      <c r="K116" s="26"/>
      <c r="L116" s="26"/>
      <c r="M116" s="26"/>
      <c r="N116" s="26"/>
      <c r="O116" s="26"/>
      <c r="P116" s="26"/>
      <c r="Q116" s="26"/>
      <c r="R116" s="26"/>
      <c r="S116" s="88">
        <f t="shared" si="92"/>
        <v>-102.3</v>
      </c>
      <c r="T116" s="97">
        <f t="shared" si="95"/>
        <v>295</v>
      </c>
      <c r="U116" s="28">
        <f t="shared" si="96"/>
        <v>295</v>
      </c>
      <c r="V116" s="98">
        <f t="shared" si="97"/>
        <v>0</v>
      </c>
      <c r="W116" s="192">
        <f t="shared" si="93"/>
        <v>295</v>
      </c>
      <c r="X116" s="28">
        <v>295</v>
      </c>
      <c r="Y116" s="98"/>
      <c r="Z116" s="179">
        <f t="shared" si="61"/>
        <v>100</v>
      </c>
      <c r="AA116" s="28">
        <f t="shared" si="72"/>
        <v>100</v>
      </c>
      <c r="AB116" s="98"/>
    </row>
    <row r="117" spans="1:28" s="23" customFormat="1" ht="37.5" x14ac:dyDescent="0.3">
      <c r="A117" s="231" t="s">
        <v>147</v>
      </c>
      <c r="B117" s="42" t="s">
        <v>35</v>
      </c>
      <c r="C117" s="232" t="s">
        <v>142</v>
      </c>
      <c r="D117" s="214">
        <f t="shared" si="94"/>
        <v>3328.9</v>
      </c>
      <c r="E117" s="192"/>
      <c r="F117" s="25">
        <v>3328.9</v>
      </c>
      <c r="G117" s="25">
        <f t="shared" si="55"/>
        <v>3328.9</v>
      </c>
      <c r="H117" s="25"/>
      <c r="I117" s="25">
        <v>3328.9</v>
      </c>
      <c r="J117" s="25"/>
      <c r="K117" s="26"/>
      <c r="L117" s="26"/>
      <c r="M117" s="26"/>
      <c r="N117" s="26"/>
      <c r="O117" s="26"/>
      <c r="P117" s="26"/>
      <c r="Q117" s="26"/>
      <c r="R117" s="26"/>
      <c r="S117" s="88">
        <f t="shared" si="92"/>
        <v>0</v>
      </c>
      <c r="T117" s="97">
        <f t="shared" si="95"/>
        <v>3328.9</v>
      </c>
      <c r="U117" s="28">
        <f t="shared" si="96"/>
        <v>0</v>
      </c>
      <c r="V117" s="98">
        <f t="shared" si="97"/>
        <v>3328.9</v>
      </c>
      <c r="W117" s="192">
        <f t="shared" si="93"/>
        <v>3051.1</v>
      </c>
      <c r="X117" s="28"/>
      <c r="Y117" s="98">
        <v>3051.1</v>
      </c>
      <c r="Z117" s="179">
        <f t="shared" si="61"/>
        <v>91.654901018354408</v>
      </c>
      <c r="AA117" s="28"/>
      <c r="AB117" s="98">
        <f t="shared" si="62"/>
        <v>91.654901018354408</v>
      </c>
    </row>
    <row r="118" spans="1:28" s="38" customFormat="1" ht="93.75" x14ac:dyDescent="0.3">
      <c r="A118" s="233" t="s">
        <v>148</v>
      </c>
      <c r="B118" s="45" t="s">
        <v>35</v>
      </c>
      <c r="C118" s="234" t="s">
        <v>142</v>
      </c>
      <c r="D118" s="217">
        <f t="shared" si="94"/>
        <v>4000</v>
      </c>
      <c r="E118" s="195">
        <v>4000</v>
      </c>
      <c r="F118" s="37"/>
      <c r="G118" s="37">
        <f>SUM(H118:I118)</f>
        <v>24205.000000000004</v>
      </c>
      <c r="H118" s="37">
        <f>SUM(H119:H140)</f>
        <v>4483.0999999999995</v>
      </c>
      <c r="I118" s="37">
        <f t="shared" ref="I118:T118" si="98">SUM(I119:I140)</f>
        <v>19721.900000000005</v>
      </c>
      <c r="J118" s="37">
        <f t="shared" si="98"/>
        <v>0</v>
      </c>
      <c r="K118" s="37">
        <f t="shared" si="98"/>
        <v>0</v>
      </c>
      <c r="L118" s="37">
        <f t="shared" si="98"/>
        <v>0</v>
      </c>
      <c r="M118" s="37">
        <f t="shared" si="98"/>
        <v>0</v>
      </c>
      <c r="N118" s="37">
        <f t="shared" si="98"/>
        <v>0</v>
      </c>
      <c r="O118" s="37">
        <f>SUM(O119:O140)</f>
        <v>-6408.8000000000011</v>
      </c>
      <c r="P118" s="37">
        <f t="shared" si="98"/>
        <v>0</v>
      </c>
      <c r="Q118" s="37">
        <f t="shared" si="98"/>
        <v>0</v>
      </c>
      <c r="R118" s="37">
        <f t="shared" si="98"/>
        <v>0</v>
      </c>
      <c r="S118" s="83">
        <f t="shared" si="98"/>
        <v>-6408.8000000000011</v>
      </c>
      <c r="T118" s="103">
        <f t="shared" si="98"/>
        <v>17796.200000000004</v>
      </c>
      <c r="U118" s="37">
        <f>SUM(U119:U140)</f>
        <v>4483.0999999999995</v>
      </c>
      <c r="V118" s="104">
        <f>SUM(V119:V140)</f>
        <v>13313.099999999999</v>
      </c>
      <c r="W118" s="195">
        <f t="shared" ref="W118" si="99">SUM(W119:W140)</f>
        <v>16582.400000000001</v>
      </c>
      <c r="X118" s="37">
        <f>SUM(X119:X140)</f>
        <v>4035.2999999999988</v>
      </c>
      <c r="Y118" s="104">
        <f>SUM(Y119:Y140)</f>
        <v>12547.100000000002</v>
      </c>
      <c r="Z118" s="179">
        <f t="shared" ref="Z118:Z172" si="100">SUM(W118/T118*100)</f>
        <v>93.179442802396011</v>
      </c>
      <c r="AA118" s="28">
        <f t="shared" ref="AA118:AA172" si="101">SUM(X118/U118*100)</f>
        <v>90.011376056746428</v>
      </c>
      <c r="AB118" s="98">
        <f t="shared" ref="AB118:AB172" si="102">SUM(Y118/V118*100)</f>
        <v>94.246268712771652</v>
      </c>
    </row>
    <row r="119" spans="1:28" s="23" customFormat="1" ht="18.75" hidden="1" x14ac:dyDescent="0.3">
      <c r="A119" s="231" t="s">
        <v>85</v>
      </c>
      <c r="B119" s="42" t="s">
        <v>35</v>
      </c>
      <c r="C119" s="232" t="s">
        <v>142</v>
      </c>
      <c r="D119" s="214">
        <v>4000</v>
      </c>
      <c r="E119" s="192"/>
      <c r="F119" s="25"/>
      <c r="G119" s="25">
        <f>SUM(H119:I119)</f>
        <v>19327.400000000001</v>
      </c>
      <c r="H119" s="25">
        <v>4354.6000000000004</v>
      </c>
      <c r="I119" s="25">
        <v>14972.8</v>
      </c>
      <c r="J119" s="25"/>
      <c r="K119" s="26"/>
      <c r="L119" s="26"/>
      <c r="M119" s="26"/>
      <c r="N119" s="26"/>
      <c r="O119" s="26">
        <v>-6401.6</v>
      </c>
      <c r="P119" s="26"/>
      <c r="Q119" s="26"/>
      <c r="R119" s="26"/>
      <c r="S119" s="88">
        <f t="shared" si="92"/>
        <v>-6401.6</v>
      </c>
      <c r="T119" s="97">
        <f t="shared" si="95"/>
        <v>12925.8</v>
      </c>
      <c r="U119" s="28">
        <f>H119+J119+K119+M119+N119+L119</f>
        <v>4354.6000000000004</v>
      </c>
      <c r="V119" s="98">
        <f t="shared" si="97"/>
        <v>8571.1999999999989</v>
      </c>
      <c r="W119" s="192">
        <f t="shared" ref="W119:W140" si="103">SUM(X119:Y119)</f>
        <v>11810.8</v>
      </c>
      <c r="X119" s="28">
        <v>3908.9</v>
      </c>
      <c r="Y119" s="98">
        <v>7901.9</v>
      </c>
      <c r="Z119" s="179">
        <f t="shared" si="100"/>
        <v>91.373841464358108</v>
      </c>
      <c r="AA119" s="28">
        <f t="shared" si="101"/>
        <v>89.764846369356533</v>
      </c>
      <c r="AB119" s="98">
        <f t="shared" si="102"/>
        <v>92.191291767780484</v>
      </c>
    </row>
    <row r="120" spans="1:28" s="23" customFormat="1" ht="18.75" hidden="1" x14ac:dyDescent="0.3">
      <c r="A120" s="231" t="s">
        <v>149</v>
      </c>
      <c r="B120" s="42" t="s">
        <v>35</v>
      </c>
      <c r="C120" s="232" t="s">
        <v>142</v>
      </c>
      <c r="D120" s="214"/>
      <c r="E120" s="192"/>
      <c r="F120" s="25"/>
      <c r="G120" s="25">
        <f t="shared" ref="G120:G137" si="104">SUM(H120:I120)</f>
        <v>753.8</v>
      </c>
      <c r="H120" s="26">
        <v>7.5</v>
      </c>
      <c r="I120" s="26">
        <v>746.3</v>
      </c>
      <c r="J120" s="26"/>
      <c r="K120" s="26"/>
      <c r="L120" s="26"/>
      <c r="M120" s="26"/>
      <c r="N120" s="26"/>
      <c r="O120" s="26"/>
      <c r="P120" s="26"/>
      <c r="Q120" s="26"/>
      <c r="R120" s="26"/>
      <c r="S120" s="88">
        <f t="shared" si="92"/>
        <v>0</v>
      </c>
      <c r="T120" s="97">
        <f t="shared" si="95"/>
        <v>753.8</v>
      </c>
      <c r="U120" s="28">
        <f t="shared" ref="U120:U140" si="105">H120+J120+K120+M120+N120+L120</f>
        <v>7.5</v>
      </c>
      <c r="V120" s="98">
        <f t="shared" si="97"/>
        <v>746.3</v>
      </c>
      <c r="W120" s="192">
        <f t="shared" si="103"/>
        <v>753.8</v>
      </c>
      <c r="X120" s="28">
        <v>7.5</v>
      </c>
      <c r="Y120" s="98">
        <v>746.3</v>
      </c>
      <c r="Z120" s="179">
        <f t="shared" si="100"/>
        <v>100</v>
      </c>
      <c r="AA120" s="28">
        <f t="shared" si="101"/>
        <v>100</v>
      </c>
      <c r="AB120" s="98">
        <f t="shared" si="102"/>
        <v>100</v>
      </c>
    </row>
    <row r="121" spans="1:28" s="23" customFormat="1" ht="18.75" hidden="1" x14ac:dyDescent="0.3">
      <c r="A121" s="231" t="s">
        <v>150</v>
      </c>
      <c r="B121" s="42" t="s">
        <v>35</v>
      </c>
      <c r="C121" s="232" t="s">
        <v>142</v>
      </c>
      <c r="D121" s="214"/>
      <c r="E121" s="192"/>
      <c r="F121" s="25"/>
      <c r="G121" s="25">
        <f t="shared" si="104"/>
        <v>18.8</v>
      </c>
      <c r="H121" s="26">
        <v>0.2</v>
      </c>
      <c r="I121" s="26">
        <v>18.600000000000001</v>
      </c>
      <c r="J121" s="26"/>
      <c r="K121" s="26"/>
      <c r="L121" s="26"/>
      <c r="M121" s="26"/>
      <c r="N121" s="26"/>
      <c r="O121" s="26"/>
      <c r="P121" s="26"/>
      <c r="Q121" s="26"/>
      <c r="R121" s="26"/>
      <c r="S121" s="88">
        <f t="shared" si="92"/>
        <v>0</v>
      </c>
      <c r="T121" s="97">
        <f t="shared" si="95"/>
        <v>18.8</v>
      </c>
      <c r="U121" s="28">
        <f t="shared" si="105"/>
        <v>0.2</v>
      </c>
      <c r="V121" s="98">
        <f t="shared" si="97"/>
        <v>18.600000000000001</v>
      </c>
      <c r="W121" s="192">
        <f t="shared" si="103"/>
        <v>18.8</v>
      </c>
      <c r="X121" s="28">
        <v>0.2</v>
      </c>
      <c r="Y121" s="98">
        <v>18.600000000000001</v>
      </c>
      <c r="Z121" s="179">
        <f t="shared" si="100"/>
        <v>100</v>
      </c>
      <c r="AA121" s="28">
        <f t="shared" si="101"/>
        <v>100</v>
      </c>
      <c r="AB121" s="98">
        <f t="shared" si="102"/>
        <v>100</v>
      </c>
    </row>
    <row r="122" spans="1:28" s="23" customFormat="1" ht="18.75" hidden="1" x14ac:dyDescent="0.3">
      <c r="A122" s="231" t="s">
        <v>151</v>
      </c>
      <c r="B122" s="42" t="s">
        <v>35</v>
      </c>
      <c r="C122" s="232" t="s">
        <v>142</v>
      </c>
      <c r="D122" s="214"/>
      <c r="E122" s="192"/>
      <c r="F122" s="25"/>
      <c r="G122" s="25">
        <f t="shared" si="104"/>
        <v>268.8</v>
      </c>
      <c r="H122" s="26">
        <v>2.7</v>
      </c>
      <c r="I122" s="26">
        <v>266.10000000000002</v>
      </c>
      <c r="J122" s="26"/>
      <c r="K122" s="26"/>
      <c r="L122" s="26"/>
      <c r="M122" s="26"/>
      <c r="N122" s="26"/>
      <c r="O122" s="26"/>
      <c r="P122" s="26"/>
      <c r="Q122" s="26"/>
      <c r="R122" s="26"/>
      <c r="S122" s="88">
        <f t="shared" si="92"/>
        <v>0</v>
      </c>
      <c r="T122" s="97">
        <f t="shared" si="95"/>
        <v>268.8</v>
      </c>
      <c r="U122" s="28">
        <f t="shared" si="105"/>
        <v>2.7</v>
      </c>
      <c r="V122" s="98">
        <f t="shared" si="97"/>
        <v>266.10000000000002</v>
      </c>
      <c r="W122" s="192">
        <f t="shared" si="103"/>
        <v>268.8</v>
      </c>
      <c r="X122" s="28">
        <v>2.7</v>
      </c>
      <c r="Y122" s="98">
        <v>266.10000000000002</v>
      </c>
      <c r="Z122" s="179">
        <f t="shared" si="100"/>
        <v>100</v>
      </c>
      <c r="AA122" s="28">
        <f t="shared" si="101"/>
        <v>100</v>
      </c>
      <c r="AB122" s="98">
        <f t="shared" si="102"/>
        <v>100</v>
      </c>
    </row>
    <row r="123" spans="1:28" s="23" customFormat="1" ht="18.75" hidden="1" x14ac:dyDescent="0.3">
      <c r="A123" s="231" t="s">
        <v>152</v>
      </c>
      <c r="B123" s="42" t="s">
        <v>35</v>
      </c>
      <c r="C123" s="232" t="s">
        <v>142</v>
      </c>
      <c r="D123" s="214"/>
      <c r="E123" s="192"/>
      <c r="F123" s="25"/>
      <c r="G123" s="25">
        <f t="shared" si="104"/>
        <v>220.7</v>
      </c>
      <c r="H123" s="26">
        <v>2.2000000000000002</v>
      </c>
      <c r="I123" s="26">
        <v>218.5</v>
      </c>
      <c r="J123" s="26"/>
      <c r="K123" s="26"/>
      <c r="L123" s="26"/>
      <c r="M123" s="26"/>
      <c r="N123" s="26"/>
      <c r="O123" s="26"/>
      <c r="P123" s="26"/>
      <c r="Q123" s="26"/>
      <c r="R123" s="26"/>
      <c r="S123" s="88">
        <f t="shared" si="92"/>
        <v>0</v>
      </c>
      <c r="T123" s="97">
        <f t="shared" si="95"/>
        <v>220.7</v>
      </c>
      <c r="U123" s="28">
        <f t="shared" si="105"/>
        <v>2.2000000000000002</v>
      </c>
      <c r="V123" s="98">
        <f t="shared" si="97"/>
        <v>218.5</v>
      </c>
      <c r="W123" s="192">
        <f t="shared" si="103"/>
        <v>167.39999999999998</v>
      </c>
      <c r="X123" s="28">
        <v>1.7</v>
      </c>
      <c r="Y123" s="98">
        <v>165.7</v>
      </c>
      <c r="Z123" s="179">
        <f t="shared" si="100"/>
        <v>75.849569551427265</v>
      </c>
      <c r="AA123" s="28">
        <f t="shared" si="101"/>
        <v>77.272727272727266</v>
      </c>
      <c r="AB123" s="98">
        <f t="shared" si="102"/>
        <v>75.835240274599542</v>
      </c>
    </row>
    <row r="124" spans="1:28" s="23" customFormat="1" ht="18.75" hidden="1" x14ac:dyDescent="0.3">
      <c r="A124" s="231" t="s">
        <v>153</v>
      </c>
      <c r="B124" s="42" t="s">
        <v>35</v>
      </c>
      <c r="C124" s="232" t="s">
        <v>142</v>
      </c>
      <c r="D124" s="214"/>
      <c r="E124" s="192"/>
      <c r="F124" s="25"/>
      <c r="G124" s="25">
        <f t="shared" si="104"/>
        <v>15.1</v>
      </c>
      <c r="H124" s="26">
        <v>0.2</v>
      </c>
      <c r="I124" s="26">
        <v>14.9</v>
      </c>
      <c r="J124" s="26"/>
      <c r="K124" s="26"/>
      <c r="L124" s="26"/>
      <c r="M124" s="26"/>
      <c r="N124" s="26"/>
      <c r="O124" s="26"/>
      <c r="P124" s="26"/>
      <c r="Q124" s="26"/>
      <c r="R124" s="26"/>
      <c r="S124" s="88">
        <f t="shared" si="92"/>
        <v>0</v>
      </c>
      <c r="T124" s="97">
        <f t="shared" si="95"/>
        <v>15.1</v>
      </c>
      <c r="U124" s="28">
        <f t="shared" si="105"/>
        <v>0.2</v>
      </c>
      <c r="V124" s="98">
        <f t="shared" si="97"/>
        <v>14.9</v>
      </c>
      <c r="W124" s="192">
        <f t="shared" si="103"/>
        <v>15.1</v>
      </c>
      <c r="X124" s="28">
        <v>0.2</v>
      </c>
      <c r="Y124" s="98">
        <v>14.9</v>
      </c>
      <c r="Z124" s="179">
        <f t="shared" si="100"/>
        <v>100</v>
      </c>
      <c r="AA124" s="28">
        <f t="shared" si="101"/>
        <v>100</v>
      </c>
      <c r="AB124" s="98">
        <f t="shared" si="102"/>
        <v>100</v>
      </c>
    </row>
    <row r="125" spans="1:28" s="23" customFormat="1" ht="18.75" hidden="1" x14ac:dyDescent="0.3">
      <c r="A125" s="231" t="s">
        <v>154</v>
      </c>
      <c r="B125" s="42" t="s">
        <v>35</v>
      </c>
      <c r="C125" s="232" t="s">
        <v>142</v>
      </c>
      <c r="D125" s="214"/>
      <c r="E125" s="192"/>
      <c r="F125" s="25"/>
      <c r="G125" s="25">
        <f t="shared" si="104"/>
        <v>265</v>
      </c>
      <c r="H125" s="26">
        <v>2.7</v>
      </c>
      <c r="I125" s="26">
        <v>262.3</v>
      </c>
      <c r="J125" s="26"/>
      <c r="K125" s="26"/>
      <c r="L125" s="26"/>
      <c r="M125" s="26"/>
      <c r="N125" s="26"/>
      <c r="O125" s="26"/>
      <c r="P125" s="26"/>
      <c r="Q125" s="26"/>
      <c r="R125" s="26"/>
      <c r="S125" s="88">
        <f t="shared" si="92"/>
        <v>0</v>
      </c>
      <c r="T125" s="97">
        <f t="shared" si="95"/>
        <v>265</v>
      </c>
      <c r="U125" s="28">
        <f t="shared" si="105"/>
        <v>2.7</v>
      </c>
      <c r="V125" s="98">
        <f t="shared" si="97"/>
        <v>262.3</v>
      </c>
      <c r="W125" s="192">
        <f t="shared" si="103"/>
        <v>264.90000000000003</v>
      </c>
      <c r="X125" s="28">
        <v>2.6</v>
      </c>
      <c r="Y125" s="98">
        <v>262.3</v>
      </c>
      <c r="Z125" s="179">
        <f t="shared" si="100"/>
        <v>99.962264150943412</v>
      </c>
      <c r="AA125" s="28">
        <f t="shared" si="101"/>
        <v>96.296296296296291</v>
      </c>
      <c r="AB125" s="98">
        <f t="shared" si="102"/>
        <v>100</v>
      </c>
    </row>
    <row r="126" spans="1:28" s="23" customFormat="1" ht="18.75" hidden="1" x14ac:dyDescent="0.3">
      <c r="A126" s="231" t="s">
        <v>155</v>
      </c>
      <c r="B126" s="42" t="s">
        <v>35</v>
      </c>
      <c r="C126" s="232" t="s">
        <v>142</v>
      </c>
      <c r="D126" s="214"/>
      <c r="E126" s="192"/>
      <c r="F126" s="25"/>
      <c r="G126" s="25">
        <f t="shared" si="104"/>
        <v>111.69999999999999</v>
      </c>
      <c r="H126" s="26">
        <v>1.1000000000000001</v>
      </c>
      <c r="I126" s="26">
        <v>110.6</v>
      </c>
      <c r="J126" s="26"/>
      <c r="K126" s="26"/>
      <c r="L126" s="26"/>
      <c r="M126" s="26"/>
      <c r="N126" s="26"/>
      <c r="O126" s="26"/>
      <c r="P126" s="26"/>
      <c r="Q126" s="26"/>
      <c r="R126" s="26"/>
      <c r="S126" s="88">
        <f t="shared" si="92"/>
        <v>0</v>
      </c>
      <c r="T126" s="97">
        <f t="shared" si="95"/>
        <v>111.69999999999999</v>
      </c>
      <c r="U126" s="28">
        <f t="shared" si="105"/>
        <v>1.1000000000000001</v>
      </c>
      <c r="V126" s="98">
        <f t="shared" si="97"/>
        <v>110.6</v>
      </c>
      <c r="W126" s="192">
        <f t="shared" si="103"/>
        <v>111.69999999999999</v>
      </c>
      <c r="X126" s="28">
        <v>1.1000000000000001</v>
      </c>
      <c r="Y126" s="98">
        <v>110.6</v>
      </c>
      <c r="Z126" s="179">
        <f t="shared" si="100"/>
        <v>100</v>
      </c>
      <c r="AA126" s="28">
        <f t="shared" si="101"/>
        <v>100</v>
      </c>
      <c r="AB126" s="98">
        <f t="shared" si="102"/>
        <v>100</v>
      </c>
    </row>
    <row r="127" spans="1:28" s="23" customFormat="1" ht="18.75" hidden="1" x14ac:dyDescent="0.3">
      <c r="A127" s="231" t="s">
        <v>156</v>
      </c>
      <c r="B127" s="42" t="s">
        <v>35</v>
      </c>
      <c r="C127" s="232" t="s">
        <v>142</v>
      </c>
      <c r="D127" s="214"/>
      <c r="E127" s="192"/>
      <c r="F127" s="25"/>
      <c r="G127" s="25">
        <f t="shared" si="104"/>
        <v>18.600000000000001</v>
      </c>
      <c r="H127" s="26">
        <v>2.2999999999999998</v>
      </c>
      <c r="I127" s="26">
        <v>16.3</v>
      </c>
      <c r="J127" s="26"/>
      <c r="K127" s="26"/>
      <c r="L127" s="26"/>
      <c r="M127" s="26"/>
      <c r="N127" s="26"/>
      <c r="O127" s="26"/>
      <c r="P127" s="26"/>
      <c r="Q127" s="26"/>
      <c r="R127" s="26"/>
      <c r="S127" s="88">
        <f t="shared" si="92"/>
        <v>0</v>
      </c>
      <c r="T127" s="97">
        <f t="shared" si="95"/>
        <v>18.600000000000001</v>
      </c>
      <c r="U127" s="28">
        <f t="shared" si="105"/>
        <v>2.2999999999999998</v>
      </c>
      <c r="V127" s="98">
        <f t="shared" si="97"/>
        <v>16.3</v>
      </c>
      <c r="W127" s="192">
        <f t="shared" si="103"/>
        <v>18.5</v>
      </c>
      <c r="X127" s="28">
        <v>2.2999999999999998</v>
      </c>
      <c r="Y127" s="98">
        <v>16.2</v>
      </c>
      <c r="Z127" s="179">
        <f t="shared" si="100"/>
        <v>99.462365591397841</v>
      </c>
      <c r="AA127" s="28">
        <f t="shared" si="101"/>
        <v>100</v>
      </c>
      <c r="AB127" s="98">
        <f t="shared" si="102"/>
        <v>99.386503067484654</v>
      </c>
    </row>
    <row r="128" spans="1:28" s="23" customFormat="1" ht="18.75" hidden="1" x14ac:dyDescent="0.3">
      <c r="A128" s="231" t="s">
        <v>111</v>
      </c>
      <c r="B128" s="42" t="s">
        <v>35</v>
      </c>
      <c r="C128" s="232" t="s">
        <v>142</v>
      </c>
      <c r="D128" s="214"/>
      <c r="E128" s="192"/>
      <c r="F128" s="25"/>
      <c r="G128" s="25">
        <f t="shared" si="104"/>
        <v>283.8</v>
      </c>
      <c r="H128" s="26">
        <v>21.6</v>
      </c>
      <c r="I128" s="26">
        <v>262.2</v>
      </c>
      <c r="J128" s="26"/>
      <c r="K128" s="26"/>
      <c r="L128" s="26"/>
      <c r="M128" s="26"/>
      <c r="N128" s="26"/>
      <c r="O128" s="26"/>
      <c r="P128" s="26"/>
      <c r="Q128" s="26"/>
      <c r="R128" s="26"/>
      <c r="S128" s="88">
        <f t="shared" si="92"/>
        <v>0</v>
      </c>
      <c r="T128" s="97">
        <f t="shared" si="95"/>
        <v>283.8</v>
      </c>
      <c r="U128" s="28">
        <f t="shared" si="105"/>
        <v>21.6</v>
      </c>
      <c r="V128" s="98">
        <f t="shared" si="97"/>
        <v>262.2</v>
      </c>
      <c r="W128" s="192">
        <f t="shared" si="103"/>
        <v>280.8</v>
      </c>
      <c r="X128" s="28">
        <v>21.6</v>
      </c>
      <c r="Y128" s="98">
        <v>259.2</v>
      </c>
      <c r="Z128" s="179">
        <f t="shared" si="100"/>
        <v>98.942917547568712</v>
      </c>
      <c r="AA128" s="28">
        <f t="shared" si="101"/>
        <v>100</v>
      </c>
      <c r="AB128" s="98">
        <f t="shared" si="102"/>
        <v>98.855835240274601</v>
      </c>
    </row>
    <row r="129" spans="1:28" s="23" customFormat="1" ht="18.75" hidden="1" x14ac:dyDescent="0.3">
      <c r="A129" s="231" t="s">
        <v>157</v>
      </c>
      <c r="B129" s="42" t="s">
        <v>35</v>
      </c>
      <c r="C129" s="232" t="s">
        <v>142</v>
      </c>
      <c r="D129" s="214"/>
      <c r="E129" s="192"/>
      <c r="F129" s="25"/>
      <c r="G129" s="25">
        <f t="shared" si="104"/>
        <v>7.5</v>
      </c>
      <c r="H129" s="26">
        <v>0.1</v>
      </c>
      <c r="I129" s="26">
        <v>7.4</v>
      </c>
      <c r="J129" s="26"/>
      <c r="K129" s="26"/>
      <c r="L129" s="26"/>
      <c r="M129" s="26"/>
      <c r="N129" s="26"/>
      <c r="O129" s="26"/>
      <c r="P129" s="26"/>
      <c r="Q129" s="26"/>
      <c r="R129" s="26"/>
      <c r="S129" s="88">
        <f t="shared" si="92"/>
        <v>0</v>
      </c>
      <c r="T129" s="97">
        <f t="shared" si="95"/>
        <v>7.5</v>
      </c>
      <c r="U129" s="28">
        <f t="shared" si="105"/>
        <v>0.1</v>
      </c>
      <c r="V129" s="98">
        <v>7.4</v>
      </c>
      <c r="W129" s="192">
        <f t="shared" si="103"/>
        <v>7.5</v>
      </c>
      <c r="X129" s="28">
        <v>0.1</v>
      </c>
      <c r="Y129" s="98">
        <v>7.4</v>
      </c>
      <c r="Z129" s="179">
        <f t="shared" si="100"/>
        <v>100</v>
      </c>
      <c r="AA129" s="28">
        <f t="shared" si="101"/>
        <v>100</v>
      </c>
      <c r="AB129" s="98">
        <f t="shared" si="102"/>
        <v>100</v>
      </c>
    </row>
    <row r="130" spans="1:28" s="23" customFormat="1" ht="18.75" hidden="1" x14ac:dyDescent="0.3">
      <c r="A130" s="231" t="s">
        <v>158</v>
      </c>
      <c r="B130" s="42" t="s">
        <v>35</v>
      </c>
      <c r="C130" s="232" t="s">
        <v>142</v>
      </c>
      <c r="D130" s="214"/>
      <c r="E130" s="192"/>
      <c r="F130" s="25"/>
      <c r="G130" s="25">
        <f t="shared" si="104"/>
        <v>94</v>
      </c>
      <c r="H130" s="26">
        <v>18.8</v>
      </c>
      <c r="I130" s="26">
        <v>75.2</v>
      </c>
      <c r="J130" s="26"/>
      <c r="K130" s="26"/>
      <c r="L130" s="26"/>
      <c r="M130" s="26"/>
      <c r="N130" s="26"/>
      <c r="O130" s="26"/>
      <c r="P130" s="26"/>
      <c r="Q130" s="26"/>
      <c r="R130" s="26"/>
      <c r="S130" s="88">
        <f t="shared" si="92"/>
        <v>0</v>
      </c>
      <c r="T130" s="97">
        <f t="shared" si="95"/>
        <v>94</v>
      </c>
      <c r="U130" s="28">
        <f t="shared" si="105"/>
        <v>18.8</v>
      </c>
      <c r="V130" s="98">
        <v>75.2</v>
      </c>
      <c r="W130" s="192">
        <f t="shared" si="103"/>
        <v>94</v>
      </c>
      <c r="X130" s="28">
        <v>18.8</v>
      </c>
      <c r="Y130" s="98">
        <v>75.2</v>
      </c>
      <c r="Z130" s="179">
        <f t="shared" si="100"/>
        <v>100</v>
      </c>
      <c r="AA130" s="28">
        <f t="shared" si="101"/>
        <v>100</v>
      </c>
      <c r="AB130" s="98">
        <f t="shared" si="102"/>
        <v>100</v>
      </c>
    </row>
    <row r="131" spans="1:28" s="23" customFormat="1" ht="18.75" hidden="1" x14ac:dyDescent="0.3">
      <c r="A131" s="231" t="s">
        <v>159</v>
      </c>
      <c r="B131" s="42" t="s">
        <v>35</v>
      </c>
      <c r="C131" s="232" t="s">
        <v>142</v>
      </c>
      <c r="D131" s="214"/>
      <c r="E131" s="192"/>
      <c r="F131" s="25"/>
      <c r="G131" s="25">
        <f t="shared" si="104"/>
        <v>35.200000000000003</v>
      </c>
      <c r="H131" s="26">
        <v>6.2</v>
      </c>
      <c r="I131" s="26">
        <v>29</v>
      </c>
      <c r="J131" s="26"/>
      <c r="K131" s="26"/>
      <c r="L131" s="26"/>
      <c r="M131" s="26"/>
      <c r="N131" s="26"/>
      <c r="O131" s="26">
        <v>-0.6</v>
      </c>
      <c r="P131" s="26"/>
      <c r="Q131" s="26"/>
      <c r="R131" s="26"/>
      <c r="S131" s="88">
        <f t="shared" si="92"/>
        <v>-0.6</v>
      </c>
      <c r="T131" s="97">
        <f t="shared" si="95"/>
        <v>34.6</v>
      </c>
      <c r="U131" s="28">
        <f t="shared" si="105"/>
        <v>6.2</v>
      </c>
      <c r="V131" s="98">
        <f t="shared" ref="V131:V132" si="106">SUM(I131+O131+P131+Q131+R131)</f>
        <v>28.4</v>
      </c>
      <c r="W131" s="192">
        <f t="shared" si="103"/>
        <v>34.6</v>
      </c>
      <c r="X131" s="28">
        <v>6.2</v>
      </c>
      <c r="Y131" s="98">
        <v>28.4</v>
      </c>
      <c r="Z131" s="179">
        <f t="shared" si="100"/>
        <v>100</v>
      </c>
      <c r="AA131" s="28">
        <f t="shared" si="101"/>
        <v>100</v>
      </c>
      <c r="AB131" s="98">
        <f t="shared" si="102"/>
        <v>100</v>
      </c>
    </row>
    <row r="132" spans="1:28" s="23" customFormat="1" ht="18.75" hidden="1" x14ac:dyDescent="0.3">
      <c r="A132" s="231" t="s">
        <v>160</v>
      </c>
      <c r="B132" s="42" t="s">
        <v>35</v>
      </c>
      <c r="C132" s="232" t="s">
        <v>142</v>
      </c>
      <c r="D132" s="214"/>
      <c r="E132" s="192"/>
      <c r="F132" s="25"/>
      <c r="G132" s="25">
        <f t="shared" si="104"/>
        <v>204.7</v>
      </c>
      <c r="H132" s="26">
        <v>2</v>
      </c>
      <c r="I132" s="26">
        <v>202.7</v>
      </c>
      <c r="J132" s="26"/>
      <c r="K132" s="26"/>
      <c r="L132" s="26"/>
      <c r="M132" s="26"/>
      <c r="N132" s="26"/>
      <c r="O132" s="26"/>
      <c r="P132" s="26"/>
      <c r="Q132" s="26"/>
      <c r="R132" s="26"/>
      <c r="S132" s="88">
        <f t="shared" si="92"/>
        <v>0</v>
      </c>
      <c r="T132" s="97">
        <f t="shared" si="95"/>
        <v>204.7</v>
      </c>
      <c r="U132" s="28">
        <f t="shared" si="105"/>
        <v>2</v>
      </c>
      <c r="V132" s="98">
        <f t="shared" si="106"/>
        <v>202.7</v>
      </c>
      <c r="W132" s="192">
        <f t="shared" si="103"/>
        <v>204.7</v>
      </c>
      <c r="X132" s="28">
        <v>2</v>
      </c>
      <c r="Y132" s="98">
        <v>202.7</v>
      </c>
      <c r="Z132" s="179">
        <f t="shared" si="100"/>
        <v>100</v>
      </c>
      <c r="AA132" s="28">
        <f t="shared" si="101"/>
        <v>100</v>
      </c>
      <c r="AB132" s="98">
        <f t="shared" si="102"/>
        <v>100</v>
      </c>
    </row>
    <row r="133" spans="1:28" s="23" customFormat="1" ht="18.75" hidden="1" x14ac:dyDescent="0.3">
      <c r="A133" s="231" t="s">
        <v>161</v>
      </c>
      <c r="B133" s="42" t="s">
        <v>35</v>
      </c>
      <c r="C133" s="232" t="s">
        <v>142</v>
      </c>
      <c r="D133" s="214"/>
      <c r="E133" s="192"/>
      <c r="F133" s="25"/>
      <c r="G133" s="25">
        <f t="shared" si="104"/>
        <v>174.2</v>
      </c>
      <c r="H133" s="26">
        <v>1.7</v>
      </c>
      <c r="I133" s="26">
        <v>172.5</v>
      </c>
      <c r="J133" s="26"/>
      <c r="K133" s="26"/>
      <c r="L133" s="26"/>
      <c r="M133" s="26"/>
      <c r="N133" s="26"/>
      <c r="O133" s="26"/>
      <c r="P133" s="26"/>
      <c r="Q133" s="26"/>
      <c r="R133" s="26"/>
      <c r="S133" s="88">
        <f t="shared" si="92"/>
        <v>0</v>
      </c>
      <c r="T133" s="97">
        <f t="shared" si="95"/>
        <v>174.2</v>
      </c>
      <c r="U133" s="28">
        <f t="shared" si="105"/>
        <v>1.7</v>
      </c>
      <c r="V133" s="98">
        <f t="shared" si="97"/>
        <v>172.5</v>
      </c>
      <c r="W133" s="192">
        <f t="shared" si="103"/>
        <v>174.2</v>
      </c>
      <c r="X133" s="28">
        <v>1.7</v>
      </c>
      <c r="Y133" s="98">
        <v>172.5</v>
      </c>
      <c r="Z133" s="179">
        <f t="shared" si="100"/>
        <v>100</v>
      </c>
      <c r="AA133" s="28">
        <f t="shared" si="101"/>
        <v>100</v>
      </c>
      <c r="AB133" s="98">
        <f t="shared" si="102"/>
        <v>100</v>
      </c>
    </row>
    <row r="134" spans="1:28" s="23" customFormat="1" ht="18.75" hidden="1" x14ac:dyDescent="0.3">
      <c r="A134" s="231" t="s">
        <v>162</v>
      </c>
      <c r="B134" s="42" t="s">
        <v>35</v>
      </c>
      <c r="C134" s="232" t="s">
        <v>142</v>
      </c>
      <c r="D134" s="214"/>
      <c r="E134" s="192"/>
      <c r="F134" s="25"/>
      <c r="G134" s="25">
        <f t="shared" si="104"/>
        <v>193.6</v>
      </c>
      <c r="H134" s="26">
        <v>1.9</v>
      </c>
      <c r="I134" s="26">
        <v>191.7</v>
      </c>
      <c r="J134" s="26"/>
      <c r="K134" s="26"/>
      <c r="L134" s="26"/>
      <c r="M134" s="26"/>
      <c r="N134" s="26"/>
      <c r="O134" s="26"/>
      <c r="P134" s="26"/>
      <c r="Q134" s="26"/>
      <c r="R134" s="26"/>
      <c r="S134" s="88">
        <f t="shared" si="92"/>
        <v>0</v>
      </c>
      <c r="T134" s="97">
        <f t="shared" si="95"/>
        <v>193.6</v>
      </c>
      <c r="U134" s="28">
        <f t="shared" si="105"/>
        <v>1.9</v>
      </c>
      <c r="V134" s="98">
        <f t="shared" si="97"/>
        <v>191.7</v>
      </c>
      <c r="W134" s="192">
        <f t="shared" si="103"/>
        <v>193.6</v>
      </c>
      <c r="X134" s="28">
        <v>1.9</v>
      </c>
      <c r="Y134" s="98">
        <v>191.7</v>
      </c>
      <c r="Z134" s="179">
        <f t="shared" si="100"/>
        <v>100</v>
      </c>
      <c r="AA134" s="28">
        <f t="shared" si="101"/>
        <v>100</v>
      </c>
      <c r="AB134" s="98">
        <f t="shared" si="102"/>
        <v>100</v>
      </c>
    </row>
    <row r="135" spans="1:28" s="23" customFormat="1" ht="18.75" hidden="1" x14ac:dyDescent="0.3">
      <c r="A135" s="231" t="s">
        <v>163</v>
      </c>
      <c r="B135" s="42" t="s">
        <v>35</v>
      </c>
      <c r="C135" s="232" t="s">
        <v>142</v>
      </c>
      <c r="D135" s="214"/>
      <c r="E135" s="192"/>
      <c r="F135" s="25"/>
      <c r="G135" s="25">
        <f t="shared" si="104"/>
        <v>224.1</v>
      </c>
      <c r="H135" s="26">
        <v>2.2000000000000002</v>
      </c>
      <c r="I135" s="26">
        <v>221.9</v>
      </c>
      <c r="J135" s="26"/>
      <c r="K135" s="26"/>
      <c r="L135" s="26"/>
      <c r="M135" s="26"/>
      <c r="N135" s="26"/>
      <c r="O135" s="26"/>
      <c r="P135" s="26"/>
      <c r="Q135" s="26"/>
      <c r="R135" s="26"/>
      <c r="S135" s="88">
        <f t="shared" si="92"/>
        <v>0</v>
      </c>
      <c r="T135" s="97">
        <f t="shared" si="95"/>
        <v>224.1</v>
      </c>
      <c r="U135" s="28">
        <f t="shared" si="105"/>
        <v>2.2000000000000002</v>
      </c>
      <c r="V135" s="98">
        <f t="shared" si="97"/>
        <v>221.9</v>
      </c>
      <c r="W135" s="192">
        <f t="shared" si="103"/>
        <v>224.1</v>
      </c>
      <c r="X135" s="28">
        <v>2.2000000000000002</v>
      </c>
      <c r="Y135" s="98">
        <v>221.9</v>
      </c>
      <c r="Z135" s="179">
        <f t="shared" si="100"/>
        <v>100</v>
      </c>
      <c r="AA135" s="28">
        <f t="shared" si="101"/>
        <v>100</v>
      </c>
      <c r="AB135" s="98">
        <f t="shared" si="102"/>
        <v>100</v>
      </c>
    </row>
    <row r="136" spans="1:28" s="23" customFormat="1" ht="18.75" hidden="1" x14ac:dyDescent="0.3">
      <c r="A136" s="231" t="s">
        <v>164</v>
      </c>
      <c r="B136" s="42" t="s">
        <v>35</v>
      </c>
      <c r="C136" s="232" t="s">
        <v>142</v>
      </c>
      <c r="D136" s="214"/>
      <c r="E136" s="192"/>
      <c r="F136" s="25"/>
      <c r="G136" s="25">
        <f t="shared" si="104"/>
        <v>224.1</v>
      </c>
      <c r="H136" s="26">
        <v>2.2000000000000002</v>
      </c>
      <c r="I136" s="26">
        <v>221.9</v>
      </c>
      <c r="J136" s="26"/>
      <c r="K136" s="26"/>
      <c r="L136" s="26"/>
      <c r="M136" s="26"/>
      <c r="N136" s="26"/>
      <c r="O136" s="26"/>
      <c r="P136" s="26"/>
      <c r="Q136" s="26"/>
      <c r="R136" s="26"/>
      <c r="S136" s="88">
        <f t="shared" si="92"/>
        <v>0</v>
      </c>
      <c r="T136" s="97">
        <f t="shared" si="95"/>
        <v>224.1</v>
      </c>
      <c r="U136" s="28">
        <f t="shared" si="105"/>
        <v>2.2000000000000002</v>
      </c>
      <c r="V136" s="98">
        <f t="shared" si="97"/>
        <v>221.9</v>
      </c>
      <c r="W136" s="192">
        <f t="shared" si="103"/>
        <v>224.1</v>
      </c>
      <c r="X136" s="28">
        <v>2.2000000000000002</v>
      </c>
      <c r="Y136" s="98">
        <v>221.9</v>
      </c>
      <c r="Z136" s="179">
        <f t="shared" si="100"/>
        <v>100</v>
      </c>
      <c r="AA136" s="28">
        <f t="shared" si="101"/>
        <v>100</v>
      </c>
      <c r="AB136" s="98">
        <f t="shared" si="102"/>
        <v>100</v>
      </c>
    </row>
    <row r="137" spans="1:28" s="23" customFormat="1" ht="18.75" hidden="1" x14ac:dyDescent="0.3">
      <c r="A137" s="231" t="s">
        <v>165</v>
      </c>
      <c r="B137" s="42" t="s">
        <v>35</v>
      </c>
      <c r="C137" s="232" t="s">
        <v>142</v>
      </c>
      <c r="D137" s="214"/>
      <c r="E137" s="192"/>
      <c r="F137" s="25"/>
      <c r="G137" s="25">
        <f t="shared" si="104"/>
        <v>1140.5</v>
      </c>
      <c r="H137" s="26">
        <v>11.4</v>
      </c>
      <c r="I137" s="26">
        <v>1129.0999999999999</v>
      </c>
      <c r="J137" s="26"/>
      <c r="K137" s="26"/>
      <c r="L137" s="26"/>
      <c r="M137" s="26"/>
      <c r="N137" s="26"/>
      <c r="O137" s="26"/>
      <c r="P137" s="26"/>
      <c r="Q137" s="26"/>
      <c r="R137" s="26"/>
      <c r="S137" s="88">
        <f t="shared" si="92"/>
        <v>0</v>
      </c>
      <c r="T137" s="97">
        <f t="shared" si="95"/>
        <v>1140.5</v>
      </c>
      <c r="U137" s="28">
        <f t="shared" si="105"/>
        <v>11.4</v>
      </c>
      <c r="V137" s="98">
        <f t="shared" si="97"/>
        <v>1129.0999999999999</v>
      </c>
      <c r="W137" s="192">
        <f t="shared" si="103"/>
        <v>1104.1000000000001</v>
      </c>
      <c r="X137" s="28">
        <v>11.4</v>
      </c>
      <c r="Y137" s="98">
        <v>1092.7</v>
      </c>
      <c r="Z137" s="179">
        <f t="shared" si="100"/>
        <v>96.808417360806672</v>
      </c>
      <c r="AA137" s="28">
        <f t="shared" si="101"/>
        <v>100</v>
      </c>
      <c r="AB137" s="98">
        <f t="shared" si="102"/>
        <v>96.776193428394308</v>
      </c>
    </row>
    <row r="138" spans="1:28" s="23" customFormat="1" ht="18.75" hidden="1" x14ac:dyDescent="0.3">
      <c r="A138" s="231" t="s">
        <v>166</v>
      </c>
      <c r="B138" s="42" t="s">
        <v>35</v>
      </c>
      <c r="C138" s="232" t="s">
        <v>142</v>
      </c>
      <c r="D138" s="214"/>
      <c r="E138" s="192"/>
      <c r="F138" s="25"/>
      <c r="G138" s="25">
        <f t="shared" ref="G138:G140" si="107">SUM(H138:I138)</f>
        <v>11.4</v>
      </c>
      <c r="H138" s="25">
        <v>1.5</v>
      </c>
      <c r="I138" s="25">
        <v>9.9</v>
      </c>
      <c r="J138" s="25"/>
      <c r="K138" s="26"/>
      <c r="L138" s="26"/>
      <c r="M138" s="26"/>
      <c r="N138" s="26"/>
      <c r="O138" s="26">
        <v>-5.5</v>
      </c>
      <c r="P138" s="26"/>
      <c r="Q138" s="26"/>
      <c r="R138" s="26"/>
      <c r="S138" s="88">
        <f t="shared" si="92"/>
        <v>-5.5</v>
      </c>
      <c r="T138" s="97">
        <f t="shared" si="95"/>
        <v>5.9</v>
      </c>
      <c r="U138" s="28">
        <v>1.5</v>
      </c>
      <c r="V138" s="98">
        <f t="shared" si="97"/>
        <v>4.4000000000000004</v>
      </c>
      <c r="W138" s="192">
        <f t="shared" si="103"/>
        <v>0</v>
      </c>
      <c r="X138" s="28">
        <v>0</v>
      </c>
      <c r="Y138" s="98">
        <v>0</v>
      </c>
      <c r="Z138" s="179">
        <f t="shared" si="100"/>
        <v>0</v>
      </c>
      <c r="AA138" s="28">
        <f t="shared" si="101"/>
        <v>0</v>
      </c>
      <c r="AB138" s="98">
        <f t="shared" si="102"/>
        <v>0</v>
      </c>
    </row>
    <row r="139" spans="1:28" s="23" customFormat="1" ht="18.75" hidden="1" x14ac:dyDescent="0.3">
      <c r="A139" s="231" t="s">
        <v>167</v>
      </c>
      <c r="B139" s="42" t="s">
        <v>35</v>
      </c>
      <c r="C139" s="232" t="s">
        <v>142</v>
      </c>
      <c r="D139" s="214"/>
      <c r="E139" s="192"/>
      <c r="F139" s="25"/>
      <c r="G139" s="25">
        <f t="shared" si="107"/>
        <v>99.1</v>
      </c>
      <c r="H139" s="25">
        <v>19.600000000000001</v>
      </c>
      <c r="I139" s="25">
        <v>79.5</v>
      </c>
      <c r="J139" s="25"/>
      <c r="K139" s="26"/>
      <c r="L139" s="26"/>
      <c r="M139" s="26"/>
      <c r="N139" s="26"/>
      <c r="O139" s="26">
        <v>-1.1000000000000001</v>
      </c>
      <c r="P139" s="26"/>
      <c r="Q139" s="26"/>
      <c r="R139" s="26"/>
      <c r="S139" s="88">
        <f t="shared" si="92"/>
        <v>-1.1000000000000001</v>
      </c>
      <c r="T139" s="97">
        <f t="shared" si="95"/>
        <v>98</v>
      </c>
      <c r="U139" s="28">
        <f t="shared" si="105"/>
        <v>19.600000000000001</v>
      </c>
      <c r="V139" s="98">
        <f t="shared" si="97"/>
        <v>78.400000000000006</v>
      </c>
      <c r="W139" s="192">
        <f t="shared" si="103"/>
        <v>98</v>
      </c>
      <c r="X139" s="28">
        <v>19.600000000000001</v>
      </c>
      <c r="Y139" s="98">
        <v>78.400000000000006</v>
      </c>
      <c r="Z139" s="179">
        <f t="shared" si="100"/>
        <v>100</v>
      </c>
      <c r="AA139" s="28">
        <f t="shared" si="101"/>
        <v>100</v>
      </c>
      <c r="AB139" s="98">
        <f t="shared" si="102"/>
        <v>100</v>
      </c>
    </row>
    <row r="140" spans="1:28" s="23" customFormat="1" ht="18.75" hidden="1" x14ac:dyDescent="0.3">
      <c r="A140" s="231" t="s">
        <v>105</v>
      </c>
      <c r="B140" s="42" t="s">
        <v>35</v>
      </c>
      <c r="C140" s="232" t="s">
        <v>142</v>
      </c>
      <c r="D140" s="214"/>
      <c r="E140" s="192"/>
      <c r="F140" s="25"/>
      <c r="G140" s="25">
        <f t="shared" si="107"/>
        <v>512.9</v>
      </c>
      <c r="H140" s="25">
        <v>20.399999999999999</v>
      </c>
      <c r="I140" s="25">
        <v>492.5</v>
      </c>
      <c r="J140" s="25"/>
      <c r="K140" s="26"/>
      <c r="L140" s="26"/>
      <c r="M140" s="26"/>
      <c r="N140" s="26"/>
      <c r="O140" s="26"/>
      <c r="P140" s="26"/>
      <c r="Q140" s="26"/>
      <c r="R140" s="26"/>
      <c r="S140" s="88">
        <f t="shared" si="92"/>
        <v>0</v>
      </c>
      <c r="T140" s="97">
        <f t="shared" si="95"/>
        <v>512.9</v>
      </c>
      <c r="U140" s="28">
        <f t="shared" si="105"/>
        <v>20.399999999999999</v>
      </c>
      <c r="V140" s="98">
        <f t="shared" si="97"/>
        <v>492.5</v>
      </c>
      <c r="W140" s="192">
        <f t="shared" si="103"/>
        <v>512.9</v>
      </c>
      <c r="X140" s="28">
        <v>20.399999999999999</v>
      </c>
      <c r="Y140" s="98">
        <v>492.5</v>
      </c>
      <c r="Z140" s="179">
        <f t="shared" si="100"/>
        <v>100</v>
      </c>
      <c r="AA140" s="28">
        <f t="shared" si="101"/>
        <v>100</v>
      </c>
      <c r="AB140" s="98">
        <f t="shared" si="102"/>
        <v>100</v>
      </c>
    </row>
    <row r="141" spans="1:28" s="19" customFormat="1" ht="18.75" x14ac:dyDescent="0.3">
      <c r="A141" s="238" t="s">
        <v>168</v>
      </c>
      <c r="B141" s="16" t="s">
        <v>38</v>
      </c>
      <c r="C141" s="228" t="s">
        <v>25</v>
      </c>
      <c r="D141" s="215">
        <f t="shared" si="94"/>
        <v>171168.7</v>
      </c>
      <c r="E141" s="177">
        <f>SUM(E142+E165+E172)</f>
        <v>149452</v>
      </c>
      <c r="F141" s="18">
        <f>SUM(F142+F165+F172)</f>
        <v>21716.7</v>
      </c>
      <c r="G141" s="17" t="e">
        <f t="shared" si="55"/>
        <v>#REF!</v>
      </c>
      <c r="H141" s="18">
        <f t="shared" ref="H141:Y141" si="108">SUM(H142+H165+H172+H178)</f>
        <v>209948.40000000002</v>
      </c>
      <c r="I141" s="18" t="e">
        <f t="shared" si="108"/>
        <v>#REF!</v>
      </c>
      <c r="J141" s="18">
        <f t="shared" si="108"/>
        <v>-1782.4999999999995</v>
      </c>
      <c r="K141" s="18">
        <f t="shared" si="108"/>
        <v>0</v>
      </c>
      <c r="L141" s="18">
        <f t="shared" si="108"/>
        <v>0</v>
      </c>
      <c r="M141" s="18">
        <f t="shared" si="108"/>
        <v>0</v>
      </c>
      <c r="N141" s="18">
        <f t="shared" si="108"/>
        <v>0</v>
      </c>
      <c r="O141" s="18">
        <f t="shared" si="108"/>
        <v>170168.2</v>
      </c>
      <c r="P141" s="18">
        <f t="shared" si="108"/>
        <v>0</v>
      </c>
      <c r="Q141" s="18">
        <f t="shared" si="108"/>
        <v>-700</v>
      </c>
      <c r="R141" s="18" t="e">
        <f t="shared" si="108"/>
        <v>#REF!</v>
      </c>
      <c r="S141" s="78" t="e">
        <f t="shared" si="108"/>
        <v>#REF!</v>
      </c>
      <c r="T141" s="93">
        <f t="shared" si="108"/>
        <v>840858.80000000016</v>
      </c>
      <c r="U141" s="18">
        <f t="shared" si="108"/>
        <v>208357.9</v>
      </c>
      <c r="V141" s="94">
        <f t="shared" si="108"/>
        <v>632500.9</v>
      </c>
      <c r="W141" s="177">
        <f t="shared" si="108"/>
        <v>462111.44000000006</v>
      </c>
      <c r="X141" s="18">
        <f t="shared" si="108"/>
        <v>187191</v>
      </c>
      <c r="Y141" s="94">
        <f t="shared" si="108"/>
        <v>274920.43999999994</v>
      </c>
      <c r="Z141" s="177">
        <f t="shared" si="100"/>
        <v>54.957079595289962</v>
      </c>
      <c r="AA141" s="18">
        <f t="shared" si="101"/>
        <v>89.841085939146055</v>
      </c>
      <c r="AB141" s="94">
        <f t="shared" si="102"/>
        <v>43.465620365125162</v>
      </c>
    </row>
    <row r="142" spans="1:28" s="29" customFormat="1" ht="18.75" x14ac:dyDescent="0.3">
      <c r="A142" s="239" t="s">
        <v>169</v>
      </c>
      <c r="B142" s="20" t="s">
        <v>38</v>
      </c>
      <c r="C142" s="230" t="s">
        <v>24</v>
      </c>
      <c r="D142" s="213">
        <f t="shared" si="94"/>
        <v>7500</v>
      </c>
      <c r="E142" s="191">
        <f>SUM(E148+E149+E152+E153+E158+E159+E160)</f>
        <v>7500</v>
      </c>
      <c r="F142" s="22">
        <f>SUM(F148+F149+F152+F153+F158+F159+F160)</f>
        <v>0</v>
      </c>
      <c r="G142" s="21" t="e">
        <f>SUM(H142:I142)</f>
        <v>#REF!</v>
      </c>
      <c r="H142" s="22">
        <f t="shared" ref="H142:Y142" si="109">SUM(H143:H164)</f>
        <v>72725.600000000006</v>
      </c>
      <c r="I142" s="22" t="e">
        <f t="shared" si="109"/>
        <v>#REF!</v>
      </c>
      <c r="J142" s="22">
        <f t="shared" si="109"/>
        <v>-47</v>
      </c>
      <c r="K142" s="22">
        <f t="shared" si="109"/>
        <v>0</v>
      </c>
      <c r="L142" s="22">
        <f t="shared" si="109"/>
        <v>0</v>
      </c>
      <c r="M142" s="22">
        <f t="shared" si="109"/>
        <v>0</v>
      </c>
      <c r="N142" s="22">
        <f t="shared" si="109"/>
        <v>0</v>
      </c>
      <c r="O142" s="22">
        <f t="shared" si="109"/>
        <v>178016.2</v>
      </c>
      <c r="P142" s="22">
        <f t="shared" si="109"/>
        <v>0</v>
      </c>
      <c r="Q142" s="22">
        <f t="shared" si="109"/>
        <v>0</v>
      </c>
      <c r="R142" s="22" t="e">
        <f t="shared" si="109"/>
        <v>#REF!</v>
      </c>
      <c r="S142" s="79" t="e">
        <f t="shared" si="109"/>
        <v>#REF!</v>
      </c>
      <c r="T142" s="95">
        <f t="shared" si="109"/>
        <v>551701.90000000014</v>
      </c>
      <c r="U142" s="22">
        <f t="shared" si="109"/>
        <v>72678.7</v>
      </c>
      <c r="V142" s="96">
        <f t="shared" si="109"/>
        <v>479023.2</v>
      </c>
      <c r="W142" s="191">
        <f t="shared" si="109"/>
        <v>182508.04</v>
      </c>
      <c r="X142" s="22">
        <f t="shared" si="109"/>
        <v>56738.5</v>
      </c>
      <c r="Y142" s="96">
        <f t="shared" si="109"/>
        <v>125769.54000000001</v>
      </c>
      <c r="Z142" s="178">
        <f t="shared" si="100"/>
        <v>33.080915617655101</v>
      </c>
      <c r="AA142" s="156">
        <f t="shared" si="101"/>
        <v>78.067576882910672</v>
      </c>
      <c r="AB142" s="171">
        <f t="shared" si="102"/>
        <v>26.255417274152904</v>
      </c>
    </row>
    <row r="143" spans="1:28" s="23" customFormat="1" ht="56.25" x14ac:dyDescent="0.3">
      <c r="A143" s="231" t="s">
        <v>170</v>
      </c>
      <c r="B143" s="24" t="s">
        <v>38</v>
      </c>
      <c r="C143" s="232" t="s">
        <v>24</v>
      </c>
      <c r="D143" s="214"/>
      <c r="E143" s="180"/>
      <c r="F143" s="27"/>
      <c r="G143" s="25">
        <f>SUM(H143:I143)</f>
        <v>55917.2</v>
      </c>
      <c r="H143" s="28">
        <v>55917.2</v>
      </c>
      <c r="I143" s="27"/>
      <c r="J143" s="27">
        <v>-15180</v>
      </c>
      <c r="K143" s="26"/>
      <c r="L143" s="26"/>
      <c r="M143" s="26"/>
      <c r="N143" s="26"/>
      <c r="O143" s="26"/>
      <c r="P143" s="26"/>
      <c r="Q143" s="26"/>
      <c r="R143" s="26"/>
      <c r="S143" s="88">
        <f t="shared" si="92"/>
        <v>-15180</v>
      </c>
      <c r="T143" s="97">
        <f t="shared" si="95"/>
        <v>40737.199999999997</v>
      </c>
      <c r="U143" s="28">
        <f>H143+J143+K143+M143+N143+L143</f>
        <v>40737.199999999997</v>
      </c>
      <c r="V143" s="98">
        <f t="shared" si="97"/>
        <v>0</v>
      </c>
      <c r="W143" s="192">
        <f t="shared" ref="W143:W164" si="110">SUM(X143:Y143)</f>
        <v>40451</v>
      </c>
      <c r="X143" s="28">
        <v>40451</v>
      </c>
      <c r="Y143" s="98"/>
      <c r="Z143" s="179">
        <f t="shared" si="100"/>
        <v>99.297448032756307</v>
      </c>
      <c r="AA143" s="28">
        <f t="shared" si="101"/>
        <v>99.297448032756307</v>
      </c>
      <c r="AB143" s="98"/>
    </row>
    <row r="144" spans="1:28" s="23" customFormat="1" ht="75" x14ac:dyDescent="0.3">
      <c r="A144" s="231" t="s">
        <v>171</v>
      </c>
      <c r="B144" s="24" t="s">
        <v>38</v>
      </c>
      <c r="C144" s="232" t="s">
        <v>24</v>
      </c>
      <c r="D144" s="214"/>
      <c r="E144" s="180"/>
      <c r="F144" s="27"/>
      <c r="G144" s="25">
        <f>SUM(H144:I144)</f>
        <v>96559.1</v>
      </c>
      <c r="H144" s="28">
        <v>9559.1</v>
      </c>
      <c r="I144" s="28">
        <v>87000</v>
      </c>
      <c r="J144" s="28">
        <v>15180</v>
      </c>
      <c r="K144" s="26"/>
      <c r="L144" s="26"/>
      <c r="M144" s="26"/>
      <c r="N144" s="26"/>
      <c r="O144" s="26">
        <v>181000</v>
      </c>
      <c r="P144" s="26"/>
      <c r="Q144" s="26"/>
      <c r="R144" s="26"/>
      <c r="S144" s="88">
        <f t="shared" si="92"/>
        <v>196180</v>
      </c>
      <c r="T144" s="97">
        <f t="shared" si="95"/>
        <v>292739.09999999998</v>
      </c>
      <c r="U144" s="28">
        <f t="shared" ref="U144:U163" si="111">H144+J144+K144+M144+N144+L144</f>
        <v>24739.1</v>
      </c>
      <c r="V144" s="98">
        <f t="shared" si="97"/>
        <v>268000</v>
      </c>
      <c r="W144" s="192">
        <f t="shared" si="110"/>
        <v>95590</v>
      </c>
      <c r="X144" s="28">
        <v>9559</v>
      </c>
      <c r="Y144" s="98">
        <v>86031</v>
      </c>
      <c r="Z144" s="179">
        <f t="shared" si="100"/>
        <v>32.653649614964323</v>
      </c>
      <c r="AA144" s="28">
        <f t="shared" si="101"/>
        <v>38.639239099239667</v>
      </c>
      <c r="AB144" s="98">
        <f t="shared" si="102"/>
        <v>32.10111940298507</v>
      </c>
    </row>
    <row r="145" spans="1:28" s="23" customFormat="1" ht="37.5" x14ac:dyDescent="0.3">
      <c r="A145" s="231" t="s">
        <v>172</v>
      </c>
      <c r="B145" s="24" t="s">
        <v>38</v>
      </c>
      <c r="C145" s="232" t="s">
        <v>24</v>
      </c>
      <c r="D145" s="214"/>
      <c r="E145" s="180"/>
      <c r="F145" s="27"/>
      <c r="G145" s="25">
        <f>SUM(H145:I145)</f>
        <v>32293.899999999998</v>
      </c>
      <c r="H145" s="28">
        <v>523.29999999999995</v>
      </c>
      <c r="I145" s="28">
        <v>31770.6</v>
      </c>
      <c r="J145" s="28"/>
      <c r="K145" s="26"/>
      <c r="L145" s="26"/>
      <c r="M145" s="26"/>
      <c r="N145" s="26"/>
      <c r="O145" s="26">
        <v>-2983.8</v>
      </c>
      <c r="P145" s="26"/>
      <c r="Q145" s="26"/>
      <c r="R145" s="26"/>
      <c r="S145" s="88">
        <f t="shared" si="92"/>
        <v>-2983.8</v>
      </c>
      <c r="T145" s="97">
        <f t="shared" si="95"/>
        <v>29310.1</v>
      </c>
      <c r="U145" s="28">
        <f t="shared" si="111"/>
        <v>523.29999999999995</v>
      </c>
      <c r="V145" s="98">
        <f t="shared" si="97"/>
        <v>28786.799999999999</v>
      </c>
      <c r="W145" s="192">
        <f t="shared" si="110"/>
        <v>27401.5</v>
      </c>
      <c r="X145" s="28">
        <v>460</v>
      </c>
      <c r="Y145" s="98">
        <v>26941.5</v>
      </c>
      <c r="Z145" s="179">
        <f t="shared" si="100"/>
        <v>93.48825149010068</v>
      </c>
      <c r="AA145" s="28">
        <f t="shared" si="101"/>
        <v>87.903688133002106</v>
      </c>
      <c r="AB145" s="98">
        <f t="shared" si="102"/>
        <v>93.589770311392726</v>
      </c>
    </row>
    <row r="146" spans="1:28" s="23" customFormat="1" ht="37.5" x14ac:dyDescent="0.3">
      <c r="A146" s="231" t="s">
        <v>174</v>
      </c>
      <c r="B146" s="24" t="s">
        <v>38</v>
      </c>
      <c r="C146" s="232" t="s">
        <v>24</v>
      </c>
      <c r="D146" s="214"/>
      <c r="E146" s="180"/>
      <c r="F146" s="27"/>
      <c r="G146" s="25">
        <f t="shared" si="55"/>
        <v>13841.5</v>
      </c>
      <c r="H146" s="28">
        <v>1001.1</v>
      </c>
      <c r="I146" s="28">
        <v>12840.4</v>
      </c>
      <c r="J146" s="28">
        <v>-4.2</v>
      </c>
      <c r="K146" s="26"/>
      <c r="L146" s="26"/>
      <c r="M146" s="26"/>
      <c r="N146" s="26"/>
      <c r="O146" s="26"/>
      <c r="P146" s="26"/>
      <c r="Q146" s="26"/>
      <c r="R146" s="26"/>
      <c r="S146" s="88">
        <f t="shared" si="92"/>
        <v>-4.2</v>
      </c>
      <c r="T146" s="97">
        <f t="shared" si="95"/>
        <v>13837.4</v>
      </c>
      <c r="U146" s="28">
        <v>997</v>
      </c>
      <c r="V146" s="98">
        <f t="shared" si="97"/>
        <v>12840.4</v>
      </c>
      <c r="W146" s="192">
        <f t="shared" si="110"/>
        <v>13794.04</v>
      </c>
      <c r="X146" s="28">
        <v>997</v>
      </c>
      <c r="Y146" s="98">
        <v>12797.04</v>
      </c>
      <c r="Z146" s="179">
        <f t="shared" si="100"/>
        <v>99.686646335294213</v>
      </c>
      <c r="AA146" s="28">
        <f t="shared" si="101"/>
        <v>100</v>
      </c>
      <c r="AB146" s="98">
        <f t="shared" si="102"/>
        <v>99.662315815706677</v>
      </c>
    </row>
    <row r="147" spans="1:28" s="23" customFormat="1" ht="37.5" x14ac:dyDescent="0.3">
      <c r="A147" s="231" t="s">
        <v>175</v>
      </c>
      <c r="B147" s="42" t="s">
        <v>38</v>
      </c>
      <c r="C147" s="236" t="s">
        <v>24</v>
      </c>
      <c r="D147" s="214"/>
      <c r="E147" s="192"/>
      <c r="F147" s="25"/>
      <c r="G147" s="25">
        <f t="shared" si="55"/>
        <v>169396</v>
      </c>
      <c r="H147" s="25">
        <v>0</v>
      </c>
      <c r="I147" s="25">
        <v>169396</v>
      </c>
      <c r="J147" s="25"/>
      <c r="K147" s="26"/>
      <c r="L147" s="26"/>
      <c r="M147" s="26"/>
      <c r="N147" s="26"/>
      <c r="O147" s="26"/>
      <c r="P147" s="26"/>
      <c r="Q147" s="26"/>
      <c r="R147" s="26"/>
      <c r="S147" s="88">
        <f t="shared" si="92"/>
        <v>0</v>
      </c>
      <c r="T147" s="97">
        <f t="shared" si="95"/>
        <v>169396</v>
      </c>
      <c r="U147" s="28">
        <f t="shared" si="111"/>
        <v>0</v>
      </c>
      <c r="V147" s="98">
        <f t="shared" si="97"/>
        <v>169396</v>
      </c>
      <c r="W147" s="192">
        <f t="shared" si="110"/>
        <v>0</v>
      </c>
      <c r="X147" s="28"/>
      <c r="Y147" s="98">
        <v>0</v>
      </c>
      <c r="Z147" s="179">
        <f t="shared" si="100"/>
        <v>0</v>
      </c>
      <c r="AA147" s="28"/>
      <c r="AB147" s="98">
        <f t="shared" si="102"/>
        <v>0</v>
      </c>
    </row>
    <row r="148" spans="1:28" s="23" customFormat="1" ht="56.25" x14ac:dyDescent="0.3">
      <c r="A148" s="231" t="s">
        <v>176</v>
      </c>
      <c r="B148" s="42" t="s">
        <v>38</v>
      </c>
      <c r="C148" s="232" t="s">
        <v>24</v>
      </c>
      <c r="D148" s="214">
        <f t="shared" si="94"/>
        <v>7500</v>
      </c>
      <c r="E148" s="192">
        <v>7500</v>
      </c>
      <c r="F148" s="25"/>
      <c r="G148" s="25">
        <f t="shared" si="55"/>
        <v>5017.6000000000004</v>
      </c>
      <c r="H148" s="25">
        <v>5017.6000000000004</v>
      </c>
      <c r="I148" s="25"/>
      <c r="J148" s="25">
        <v>-42.8</v>
      </c>
      <c r="K148" s="26"/>
      <c r="L148" s="26"/>
      <c r="M148" s="26"/>
      <c r="N148" s="26"/>
      <c r="O148" s="26"/>
      <c r="P148" s="26"/>
      <c r="Q148" s="26"/>
      <c r="R148" s="26"/>
      <c r="S148" s="88">
        <f t="shared" si="92"/>
        <v>-42.8</v>
      </c>
      <c r="T148" s="97">
        <f t="shared" si="95"/>
        <v>4974.8</v>
      </c>
      <c r="U148" s="28">
        <f t="shared" si="111"/>
        <v>4974.8</v>
      </c>
      <c r="V148" s="98">
        <f t="shared" si="97"/>
        <v>0</v>
      </c>
      <c r="W148" s="192">
        <f t="shared" si="110"/>
        <v>4565.2</v>
      </c>
      <c r="X148" s="28">
        <v>4565.2</v>
      </c>
      <c r="Y148" s="98"/>
      <c r="Z148" s="179">
        <f t="shared" si="100"/>
        <v>91.766503176007063</v>
      </c>
      <c r="AA148" s="28">
        <f t="shared" si="101"/>
        <v>91.766503176007063</v>
      </c>
      <c r="AB148" s="98"/>
    </row>
    <row r="149" spans="1:28" s="23" customFormat="1" ht="18.75" hidden="1" outlineLevel="1" x14ac:dyDescent="0.3">
      <c r="A149" s="231" t="s">
        <v>177</v>
      </c>
      <c r="B149" s="42" t="s">
        <v>38</v>
      </c>
      <c r="C149" s="232" t="s">
        <v>24</v>
      </c>
      <c r="D149" s="214">
        <f t="shared" si="94"/>
        <v>0</v>
      </c>
      <c r="E149" s="179">
        <f>SUM(E150+E151)</f>
        <v>0</v>
      </c>
      <c r="F149" s="28">
        <f>SUM(F150+F151)</f>
        <v>0</v>
      </c>
      <c r="G149" s="25">
        <f t="shared" si="55"/>
        <v>0</v>
      </c>
      <c r="H149" s="28">
        <f>SUM(H150+H151)</f>
        <v>0</v>
      </c>
      <c r="I149" s="28">
        <f>SUM(I150+I151)</f>
        <v>0</v>
      </c>
      <c r="J149" s="28"/>
      <c r="K149" s="26"/>
      <c r="L149" s="26"/>
      <c r="M149" s="26"/>
      <c r="N149" s="26"/>
      <c r="O149" s="26"/>
      <c r="P149" s="26"/>
      <c r="Q149" s="26"/>
      <c r="R149" s="26"/>
      <c r="S149" s="88">
        <f t="shared" si="92"/>
        <v>0</v>
      </c>
      <c r="T149" s="97">
        <f t="shared" si="95"/>
        <v>0</v>
      </c>
      <c r="U149" s="28">
        <f t="shared" si="111"/>
        <v>0</v>
      </c>
      <c r="V149" s="98">
        <f t="shared" si="97"/>
        <v>0</v>
      </c>
      <c r="W149" s="192">
        <f t="shared" si="110"/>
        <v>0</v>
      </c>
      <c r="X149" s="28"/>
      <c r="Y149" s="98"/>
      <c r="Z149" s="179" t="e">
        <f t="shared" si="100"/>
        <v>#DIV/0!</v>
      </c>
      <c r="AA149" s="28" t="e">
        <f t="shared" si="101"/>
        <v>#DIV/0!</v>
      </c>
      <c r="AB149" s="98"/>
    </row>
    <row r="150" spans="1:28" s="23" customFormat="1" ht="18.75" hidden="1" outlineLevel="1" x14ac:dyDescent="0.3">
      <c r="A150" s="231" t="s">
        <v>132</v>
      </c>
      <c r="B150" s="42" t="s">
        <v>38</v>
      </c>
      <c r="C150" s="232" t="s">
        <v>24</v>
      </c>
      <c r="D150" s="214">
        <f t="shared" si="94"/>
        <v>0</v>
      </c>
      <c r="E150" s="192"/>
      <c r="F150" s="25"/>
      <c r="G150" s="25">
        <f t="shared" si="55"/>
        <v>0</v>
      </c>
      <c r="H150" s="25"/>
      <c r="I150" s="25"/>
      <c r="J150" s="25"/>
      <c r="K150" s="26"/>
      <c r="L150" s="26"/>
      <c r="M150" s="26"/>
      <c r="N150" s="26"/>
      <c r="O150" s="26"/>
      <c r="P150" s="26"/>
      <c r="Q150" s="26"/>
      <c r="R150" s="26"/>
      <c r="S150" s="88">
        <f t="shared" si="92"/>
        <v>0</v>
      </c>
      <c r="T150" s="97">
        <f t="shared" si="95"/>
        <v>0</v>
      </c>
      <c r="U150" s="28">
        <f t="shared" si="111"/>
        <v>0</v>
      </c>
      <c r="V150" s="98">
        <f t="shared" si="97"/>
        <v>0</v>
      </c>
      <c r="W150" s="192">
        <f t="shared" si="110"/>
        <v>0</v>
      </c>
      <c r="X150" s="28"/>
      <c r="Y150" s="98"/>
      <c r="Z150" s="179" t="e">
        <f t="shared" si="100"/>
        <v>#DIV/0!</v>
      </c>
      <c r="AA150" s="28" t="e">
        <f t="shared" si="101"/>
        <v>#DIV/0!</v>
      </c>
      <c r="AB150" s="98"/>
    </row>
    <row r="151" spans="1:28" s="23" customFormat="1" ht="18.75" hidden="1" outlineLevel="1" x14ac:dyDescent="0.3">
      <c r="A151" s="231" t="s">
        <v>178</v>
      </c>
      <c r="B151" s="42" t="s">
        <v>38</v>
      </c>
      <c r="C151" s="232" t="s">
        <v>24</v>
      </c>
      <c r="D151" s="214">
        <f t="shared" si="94"/>
        <v>0</v>
      </c>
      <c r="E151" s="192"/>
      <c r="F151" s="25"/>
      <c r="G151" s="25">
        <f t="shared" si="55"/>
        <v>0</v>
      </c>
      <c r="H151" s="25"/>
      <c r="I151" s="25"/>
      <c r="J151" s="25"/>
      <c r="K151" s="26"/>
      <c r="L151" s="26"/>
      <c r="M151" s="26"/>
      <c r="N151" s="26"/>
      <c r="O151" s="26"/>
      <c r="P151" s="26"/>
      <c r="Q151" s="26"/>
      <c r="R151" s="26"/>
      <c r="S151" s="88">
        <f t="shared" si="92"/>
        <v>0</v>
      </c>
      <c r="T151" s="97">
        <f t="shared" si="95"/>
        <v>0</v>
      </c>
      <c r="U151" s="28">
        <f t="shared" si="111"/>
        <v>0</v>
      </c>
      <c r="V151" s="98">
        <f t="shared" si="97"/>
        <v>0</v>
      </c>
      <c r="W151" s="192">
        <f t="shared" si="110"/>
        <v>0</v>
      </c>
      <c r="X151" s="28"/>
      <c r="Y151" s="98"/>
      <c r="Z151" s="179" t="e">
        <f t="shared" si="100"/>
        <v>#DIV/0!</v>
      </c>
      <c r="AA151" s="28" t="e">
        <f t="shared" si="101"/>
        <v>#DIV/0!</v>
      </c>
      <c r="AB151" s="98"/>
    </row>
    <row r="152" spans="1:28" s="23" customFormat="1" ht="37.5" hidden="1" outlineLevel="1" x14ac:dyDescent="0.3">
      <c r="A152" s="240" t="s">
        <v>179</v>
      </c>
      <c r="B152" s="42" t="s">
        <v>38</v>
      </c>
      <c r="C152" s="232" t="s">
        <v>24</v>
      </c>
      <c r="D152" s="214">
        <f t="shared" si="94"/>
        <v>0</v>
      </c>
      <c r="E152" s="192"/>
      <c r="F152" s="25"/>
      <c r="G152" s="25">
        <f t="shared" si="55"/>
        <v>0</v>
      </c>
      <c r="H152" s="25"/>
      <c r="I152" s="25"/>
      <c r="J152" s="25"/>
      <c r="K152" s="26"/>
      <c r="L152" s="26"/>
      <c r="M152" s="26"/>
      <c r="N152" s="26"/>
      <c r="O152" s="26"/>
      <c r="P152" s="26"/>
      <c r="Q152" s="26"/>
      <c r="R152" s="26"/>
      <c r="S152" s="88">
        <f t="shared" si="92"/>
        <v>0</v>
      </c>
      <c r="T152" s="97">
        <f t="shared" si="95"/>
        <v>0</v>
      </c>
      <c r="U152" s="28">
        <f t="shared" si="111"/>
        <v>0</v>
      </c>
      <c r="V152" s="98">
        <f t="shared" si="97"/>
        <v>0</v>
      </c>
      <c r="W152" s="192">
        <f t="shared" si="110"/>
        <v>0</v>
      </c>
      <c r="X152" s="28"/>
      <c r="Y152" s="98"/>
      <c r="Z152" s="179" t="e">
        <f t="shared" si="100"/>
        <v>#DIV/0!</v>
      </c>
      <c r="AA152" s="28" t="e">
        <f t="shared" si="101"/>
        <v>#DIV/0!</v>
      </c>
      <c r="AB152" s="98"/>
    </row>
    <row r="153" spans="1:28" s="23" customFormat="1" ht="37.5" hidden="1" outlineLevel="1" x14ac:dyDescent="0.3">
      <c r="A153" s="240" t="s">
        <v>180</v>
      </c>
      <c r="B153" s="42" t="s">
        <v>38</v>
      </c>
      <c r="C153" s="232" t="s">
        <v>24</v>
      </c>
      <c r="D153" s="214">
        <f t="shared" si="94"/>
        <v>0</v>
      </c>
      <c r="E153" s="192"/>
      <c r="F153" s="25"/>
      <c r="G153" s="25">
        <f t="shared" si="55"/>
        <v>0</v>
      </c>
      <c r="H153" s="25"/>
      <c r="I153" s="25"/>
      <c r="J153" s="25"/>
      <c r="K153" s="26"/>
      <c r="L153" s="26"/>
      <c r="M153" s="26"/>
      <c r="N153" s="26"/>
      <c r="O153" s="26"/>
      <c r="P153" s="26"/>
      <c r="Q153" s="26"/>
      <c r="R153" s="26"/>
      <c r="S153" s="88">
        <f t="shared" si="92"/>
        <v>0</v>
      </c>
      <c r="T153" s="97">
        <f t="shared" si="95"/>
        <v>0</v>
      </c>
      <c r="U153" s="28">
        <f t="shared" si="111"/>
        <v>0</v>
      </c>
      <c r="V153" s="98">
        <f t="shared" si="97"/>
        <v>0</v>
      </c>
      <c r="W153" s="192">
        <f t="shared" si="110"/>
        <v>0</v>
      </c>
      <c r="X153" s="28"/>
      <c r="Y153" s="98"/>
      <c r="Z153" s="179" t="e">
        <f t="shared" si="100"/>
        <v>#DIV/0!</v>
      </c>
      <c r="AA153" s="28" t="e">
        <f t="shared" si="101"/>
        <v>#DIV/0!</v>
      </c>
      <c r="AB153" s="98"/>
    </row>
    <row r="154" spans="1:28" s="23" customFormat="1" ht="37.5" hidden="1" outlineLevel="1" x14ac:dyDescent="0.3">
      <c r="A154" s="240" t="s">
        <v>181</v>
      </c>
      <c r="B154" s="42" t="s">
        <v>38</v>
      </c>
      <c r="C154" s="232" t="s">
        <v>24</v>
      </c>
      <c r="D154" s="214">
        <f t="shared" si="94"/>
        <v>0</v>
      </c>
      <c r="E154" s="192"/>
      <c r="F154" s="25"/>
      <c r="G154" s="25">
        <f t="shared" si="55"/>
        <v>0</v>
      </c>
      <c r="H154" s="25"/>
      <c r="I154" s="25"/>
      <c r="J154" s="25"/>
      <c r="K154" s="26"/>
      <c r="L154" s="26"/>
      <c r="M154" s="26"/>
      <c r="N154" s="26"/>
      <c r="O154" s="26"/>
      <c r="P154" s="26"/>
      <c r="Q154" s="26"/>
      <c r="R154" s="26"/>
      <c r="S154" s="88">
        <f t="shared" si="92"/>
        <v>0</v>
      </c>
      <c r="T154" s="97">
        <f t="shared" si="95"/>
        <v>0</v>
      </c>
      <c r="U154" s="28">
        <f t="shared" si="111"/>
        <v>0</v>
      </c>
      <c r="V154" s="98">
        <f t="shared" si="97"/>
        <v>0</v>
      </c>
      <c r="W154" s="192">
        <f t="shared" si="110"/>
        <v>0</v>
      </c>
      <c r="X154" s="28"/>
      <c r="Y154" s="98"/>
      <c r="Z154" s="179" t="e">
        <f t="shared" si="100"/>
        <v>#DIV/0!</v>
      </c>
      <c r="AA154" s="28" t="e">
        <f t="shared" si="101"/>
        <v>#DIV/0!</v>
      </c>
      <c r="AB154" s="98"/>
    </row>
    <row r="155" spans="1:28" s="23" customFormat="1" ht="18.75" hidden="1" outlineLevel="1" x14ac:dyDescent="0.3">
      <c r="A155" s="240" t="s">
        <v>182</v>
      </c>
      <c r="B155" s="42" t="s">
        <v>38</v>
      </c>
      <c r="C155" s="232" t="s">
        <v>24</v>
      </c>
      <c r="D155" s="214">
        <f t="shared" si="94"/>
        <v>0</v>
      </c>
      <c r="E155" s="192"/>
      <c r="F155" s="25"/>
      <c r="G155" s="25">
        <f t="shared" si="55"/>
        <v>0</v>
      </c>
      <c r="H155" s="25"/>
      <c r="I155" s="25"/>
      <c r="J155" s="25"/>
      <c r="K155" s="26"/>
      <c r="L155" s="26"/>
      <c r="M155" s="26"/>
      <c r="N155" s="26"/>
      <c r="O155" s="26"/>
      <c r="P155" s="26"/>
      <c r="Q155" s="26"/>
      <c r="R155" s="26"/>
      <c r="S155" s="88">
        <f t="shared" si="92"/>
        <v>0</v>
      </c>
      <c r="T155" s="97">
        <f t="shared" si="95"/>
        <v>0</v>
      </c>
      <c r="U155" s="28">
        <f t="shared" si="111"/>
        <v>0</v>
      </c>
      <c r="V155" s="98">
        <f t="shared" si="97"/>
        <v>0</v>
      </c>
      <c r="W155" s="192">
        <f t="shared" si="110"/>
        <v>0</v>
      </c>
      <c r="X155" s="28"/>
      <c r="Y155" s="98"/>
      <c r="Z155" s="179" t="e">
        <f t="shared" si="100"/>
        <v>#DIV/0!</v>
      </c>
      <c r="AA155" s="28" t="e">
        <f t="shared" si="101"/>
        <v>#DIV/0!</v>
      </c>
      <c r="AB155" s="98"/>
    </row>
    <row r="156" spans="1:28" s="23" customFormat="1" ht="18.75" hidden="1" outlineLevel="1" x14ac:dyDescent="0.3">
      <c r="A156" s="240" t="s">
        <v>183</v>
      </c>
      <c r="B156" s="42" t="s">
        <v>38</v>
      </c>
      <c r="C156" s="232" t="s">
        <v>24</v>
      </c>
      <c r="D156" s="214">
        <f t="shared" si="94"/>
        <v>0</v>
      </c>
      <c r="E156" s="192"/>
      <c r="F156" s="25"/>
      <c r="G156" s="25">
        <f t="shared" ref="G156:G210" si="112">SUM(H156:I156)</f>
        <v>0</v>
      </c>
      <c r="H156" s="25"/>
      <c r="I156" s="25"/>
      <c r="J156" s="25"/>
      <c r="K156" s="26"/>
      <c r="L156" s="26"/>
      <c r="M156" s="26"/>
      <c r="N156" s="26"/>
      <c r="O156" s="26"/>
      <c r="P156" s="26"/>
      <c r="Q156" s="26"/>
      <c r="R156" s="26"/>
      <c r="S156" s="88">
        <f t="shared" si="92"/>
        <v>0</v>
      </c>
      <c r="T156" s="97">
        <f t="shared" si="95"/>
        <v>0</v>
      </c>
      <c r="U156" s="28">
        <f t="shared" si="111"/>
        <v>0</v>
      </c>
      <c r="V156" s="98">
        <f t="shared" si="97"/>
        <v>0</v>
      </c>
      <c r="W156" s="192">
        <f t="shared" si="110"/>
        <v>0</v>
      </c>
      <c r="X156" s="28"/>
      <c r="Y156" s="98"/>
      <c r="Z156" s="179" t="e">
        <f t="shared" si="100"/>
        <v>#DIV/0!</v>
      </c>
      <c r="AA156" s="28" t="e">
        <f t="shared" si="101"/>
        <v>#DIV/0!</v>
      </c>
      <c r="AB156" s="98"/>
    </row>
    <row r="157" spans="1:28" s="23" customFormat="1" ht="37.5" hidden="1" outlineLevel="1" x14ac:dyDescent="0.3">
      <c r="A157" s="240" t="s">
        <v>184</v>
      </c>
      <c r="B157" s="42" t="s">
        <v>38</v>
      </c>
      <c r="C157" s="232" t="s">
        <v>24</v>
      </c>
      <c r="D157" s="214">
        <f t="shared" si="94"/>
        <v>0</v>
      </c>
      <c r="E157" s="192"/>
      <c r="F157" s="25"/>
      <c r="G157" s="25">
        <f t="shared" si="112"/>
        <v>0</v>
      </c>
      <c r="H157" s="25"/>
      <c r="I157" s="25"/>
      <c r="J157" s="25"/>
      <c r="K157" s="26"/>
      <c r="L157" s="26"/>
      <c r="M157" s="26"/>
      <c r="N157" s="26"/>
      <c r="O157" s="26"/>
      <c r="P157" s="26"/>
      <c r="Q157" s="26"/>
      <c r="R157" s="26"/>
      <c r="S157" s="88">
        <f t="shared" si="92"/>
        <v>0</v>
      </c>
      <c r="T157" s="97">
        <f t="shared" si="95"/>
        <v>0</v>
      </c>
      <c r="U157" s="28">
        <f t="shared" si="111"/>
        <v>0</v>
      </c>
      <c r="V157" s="98">
        <f t="shared" si="97"/>
        <v>0</v>
      </c>
      <c r="W157" s="192">
        <f t="shared" si="110"/>
        <v>0</v>
      </c>
      <c r="X157" s="28"/>
      <c r="Y157" s="98"/>
      <c r="Z157" s="179" t="e">
        <f t="shared" si="100"/>
        <v>#DIV/0!</v>
      </c>
      <c r="AA157" s="28" t="e">
        <f t="shared" si="101"/>
        <v>#DIV/0!</v>
      </c>
      <c r="AB157" s="98"/>
    </row>
    <row r="158" spans="1:28" s="23" customFormat="1" ht="56.25" hidden="1" outlineLevel="1" x14ac:dyDescent="0.3">
      <c r="A158" s="231" t="s">
        <v>185</v>
      </c>
      <c r="B158" s="42" t="s">
        <v>38</v>
      </c>
      <c r="C158" s="232" t="s">
        <v>24</v>
      </c>
      <c r="D158" s="214">
        <f t="shared" si="94"/>
        <v>0</v>
      </c>
      <c r="E158" s="192"/>
      <c r="F158" s="25"/>
      <c r="G158" s="25">
        <f t="shared" si="112"/>
        <v>0</v>
      </c>
      <c r="H158" s="25"/>
      <c r="I158" s="25"/>
      <c r="J158" s="25"/>
      <c r="K158" s="26"/>
      <c r="L158" s="26"/>
      <c r="M158" s="26"/>
      <c r="N158" s="26"/>
      <c r="O158" s="26"/>
      <c r="P158" s="26"/>
      <c r="Q158" s="26"/>
      <c r="R158" s="26"/>
      <c r="S158" s="88">
        <f t="shared" si="92"/>
        <v>0</v>
      </c>
      <c r="T158" s="97">
        <f t="shared" si="95"/>
        <v>0</v>
      </c>
      <c r="U158" s="28">
        <f t="shared" si="111"/>
        <v>0</v>
      </c>
      <c r="V158" s="98">
        <f t="shared" si="97"/>
        <v>0</v>
      </c>
      <c r="W158" s="192">
        <f t="shared" si="110"/>
        <v>0</v>
      </c>
      <c r="X158" s="28"/>
      <c r="Y158" s="98"/>
      <c r="Z158" s="179" t="e">
        <f t="shared" si="100"/>
        <v>#DIV/0!</v>
      </c>
      <c r="AA158" s="28" t="e">
        <f t="shared" si="101"/>
        <v>#DIV/0!</v>
      </c>
      <c r="AB158" s="98"/>
    </row>
    <row r="159" spans="1:28" s="23" customFormat="1" ht="37.5" hidden="1" outlineLevel="1" x14ac:dyDescent="0.3">
      <c r="A159" s="231" t="s">
        <v>186</v>
      </c>
      <c r="B159" s="42" t="s">
        <v>38</v>
      </c>
      <c r="C159" s="232" t="s">
        <v>24</v>
      </c>
      <c r="D159" s="214">
        <f t="shared" si="94"/>
        <v>0</v>
      </c>
      <c r="E159" s="192"/>
      <c r="F159" s="25"/>
      <c r="G159" s="25">
        <f t="shared" si="112"/>
        <v>0</v>
      </c>
      <c r="H159" s="25"/>
      <c r="I159" s="25"/>
      <c r="J159" s="25"/>
      <c r="K159" s="26"/>
      <c r="L159" s="26"/>
      <c r="M159" s="26"/>
      <c r="N159" s="26"/>
      <c r="O159" s="26"/>
      <c r="P159" s="26"/>
      <c r="Q159" s="26"/>
      <c r="R159" s="26"/>
      <c r="S159" s="88">
        <f t="shared" si="92"/>
        <v>0</v>
      </c>
      <c r="T159" s="97">
        <f t="shared" si="95"/>
        <v>0</v>
      </c>
      <c r="U159" s="28">
        <f t="shared" si="111"/>
        <v>0</v>
      </c>
      <c r="V159" s="98">
        <f t="shared" si="97"/>
        <v>0</v>
      </c>
      <c r="W159" s="192">
        <f t="shared" si="110"/>
        <v>0</v>
      </c>
      <c r="X159" s="28"/>
      <c r="Y159" s="98"/>
      <c r="Z159" s="179" t="e">
        <f t="shared" si="100"/>
        <v>#DIV/0!</v>
      </c>
      <c r="AA159" s="28" t="e">
        <f t="shared" si="101"/>
        <v>#DIV/0!</v>
      </c>
      <c r="AB159" s="98"/>
    </row>
    <row r="160" spans="1:28" s="23" customFormat="1" ht="37.5" hidden="1" outlineLevel="1" x14ac:dyDescent="0.3">
      <c r="A160" s="231" t="s">
        <v>187</v>
      </c>
      <c r="B160" s="42" t="s">
        <v>38</v>
      </c>
      <c r="C160" s="232" t="s">
        <v>24</v>
      </c>
      <c r="D160" s="214">
        <f t="shared" si="94"/>
        <v>0</v>
      </c>
      <c r="E160" s="192"/>
      <c r="F160" s="25"/>
      <c r="G160" s="25">
        <f t="shared" si="112"/>
        <v>0</v>
      </c>
      <c r="H160" s="25"/>
      <c r="I160" s="25"/>
      <c r="J160" s="25"/>
      <c r="K160" s="26"/>
      <c r="L160" s="26"/>
      <c r="M160" s="26"/>
      <c r="N160" s="26"/>
      <c r="O160" s="26"/>
      <c r="P160" s="26"/>
      <c r="Q160" s="26"/>
      <c r="R160" s="26"/>
      <c r="S160" s="88">
        <f t="shared" si="92"/>
        <v>0</v>
      </c>
      <c r="T160" s="97">
        <f t="shared" si="95"/>
        <v>0</v>
      </c>
      <c r="U160" s="28">
        <f t="shared" si="111"/>
        <v>0</v>
      </c>
      <c r="V160" s="98">
        <f t="shared" si="97"/>
        <v>0</v>
      </c>
      <c r="W160" s="192">
        <f t="shared" si="110"/>
        <v>0</v>
      </c>
      <c r="X160" s="28"/>
      <c r="Y160" s="98"/>
      <c r="Z160" s="179" t="e">
        <f t="shared" si="100"/>
        <v>#DIV/0!</v>
      </c>
      <c r="AA160" s="28" t="e">
        <f t="shared" si="101"/>
        <v>#DIV/0!</v>
      </c>
      <c r="AB160" s="98"/>
    </row>
    <row r="161" spans="1:28" s="23" customFormat="1" ht="37.5" hidden="1" outlineLevel="1" x14ac:dyDescent="0.3">
      <c r="A161" s="231" t="s">
        <v>188</v>
      </c>
      <c r="B161" s="42" t="s">
        <v>38</v>
      </c>
      <c r="C161" s="232" t="s">
        <v>24</v>
      </c>
      <c r="D161" s="214">
        <f t="shared" si="94"/>
        <v>0</v>
      </c>
      <c r="E161" s="192"/>
      <c r="F161" s="25"/>
      <c r="G161" s="25">
        <f t="shared" si="112"/>
        <v>0</v>
      </c>
      <c r="H161" s="25"/>
      <c r="I161" s="25"/>
      <c r="J161" s="25"/>
      <c r="K161" s="26"/>
      <c r="L161" s="26"/>
      <c r="M161" s="26"/>
      <c r="N161" s="26"/>
      <c r="O161" s="26"/>
      <c r="P161" s="26"/>
      <c r="Q161" s="26"/>
      <c r="R161" s="26"/>
      <c r="S161" s="88">
        <f t="shared" si="92"/>
        <v>0</v>
      </c>
      <c r="T161" s="97">
        <f t="shared" si="95"/>
        <v>0</v>
      </c>
      <c r="U161" s="28">
        <f t="shared" si="111"/>
        <v>0</v>
      </c>
      <c r="V161" s="98">
        <f t="shared" si="97"/>
        <v>0</v>
      </c>
      <c r="W161" s="192">
        <f t="shared" si="110"/>
        <v>0</v>
      </c>
      <c r="X161" s="28"/>
      <c r="Y161" s="98"/>
      <c r="Z161" s="179" t="e">
        <f t="shared" si="100"/>
        <v>#DIV/0!</v>
      </c>
      <c r="AA161" s="28" t="e">
        <f t="shared" si="101"/>
        <v>#DIV/0!</v>
      </c>
      <c r="AB161" s="98"/>
    </row>
    <row r="162" spans="1:28" s="23" customFormat="1" ht="18.75" hidden="1" outlineLevel="1" x14ac:dyDescent="0.3">
      <c r="A162" s="231" t="s">
        <v>189</v>
      </c>
      <c r="B162" s="42" t="s">
        <v>38</v>
      </c>
      <c r="C162" s="232" t="s">
        <v>24</v>
      </c>
      <c r="D162" s="214">
        <f t="shared" si="94"/>
        <v>0</v>
      </c>
      <c r="E162" s="192"/>
      <c r="F162" s="25"/>
      <c r="G162" s="25">
        <f t="shared" si="112"/>
        <v>0</v>
      </c>
      <c r="H162" s="25"/>
      <c r="I162" s="25"/>
      <c r="J162" s="25"/>
      <c r="K162" s="26"/>
      <c r="L162" s="26"/>
      <c r="M162" s="26"/>
      <c r="N162" s="26"/>
      <c r="O162" s="26"/>
      <c r="P162" s="26"/>
      <c r="Q162" s="26"/>
      <c r="R162" s="26"/>
      <c r="S162" s="88">
        <f t="shared" si="92"/>
        <v>0</v>
      </c>
      <c r="T162" s="97">
        <f t="shared" si="95"/>
        <v>0</v>
      </c>
      <c r="U162" s="28">
        <f t="shared" si="111"/>
        <v>0</v>
      </c>
      <c r="V162" s="98">
        <f t="shared" si="97"/>
        <v>0</v>
      </c>
      <c r="W162" s="192">
        <f t="shared" si="110"/>
        <v>0</v>
      </c>
      <c r="X162" s="28"/>
      <c r="Y162" s="98"/>
      <c r="Z162" s="179" t="e">
        <f t="shared" si="100"/>
        <v>#DIV/0!</v>
      </c>
      <c r="AA162" s="28" t="e">
        <f t="shared" si="101"/>
        <v>#DIV/0!</v>
      </c>
      <c r="AB162" s="98"/>
    </row>
    <row r="163" spans="1:28" s="23" customFormat="1" ht="37.5" hidden="1" outlineLevel="1" x14ac:dyDescent="0.3">
      <c r="A163" s="231" t="s">
        <v>190</v>
      </c>
      <c r="B163" s="42" t="s">
        <v>38</v>
      </c>
      <c r="C163" s="232" t="s">
        <v>24</v>
      </c>
      <c r="D163" s="214">
        <f t="shared" si="94"/>
        <v>0</v>
      </c>
      <c r="E163" s="192"/>
      <c r="F163" s="25"/>
      <c r="G163" s="25">
        <f t="shared" si="112"/>
        <v>0</v>
      </c>
      <c r="H163" s="25">
        <v>0</v>
      </c>
      <c r="I163" s="25"/>
      <c r="J163" s="25"/>
      <c r="K163" s="26"/>
      <c r="L163" s="26"/>
      <c r="M163" s="26"/>
      <c r="N163" s="26"/>
      <c r="O163" s="26"/>
      <c r="P163" s="26"/>
      <c r="Q163" s="26"/>
      <c r="R163" s="26"/>
      <c r="S163" s="88">
        <f t="shared" si="92"/>
        <v>0</v>
      </c>
      <c r="T163" s="97">
        <f t="shared" si="95"/>
        <v>0</v>
      </c>
      <c r="U163" s="28">
        <f t="shared" si="111"/>
        <v>0</v>
      </c>
      <c r="V163" s="98">
        <f t="shared" si="97"/>
        <v>0</v>
      </c>
      <c r="W163" s="192">
        <f t="shared" si="110"/>
        <v>0</v>
      </c>
      <c r="X163" s="28"/>
      <c r="Y163" s="98"/>
      <c r="Z163" s="179" t="e">
        <f t="shared" si="100"/>
        <v>#DIV/0!</v>
      </c>
      <c r="AA163" s="28" t="e">
        <f t="shared" si="101"/>
        <v>#DIV/0!</v>
      </c>
      <c r="AB163" s="98"/>
    </row>
    <row r="164" spans="1:28" s="23" customFormat="1" ht="18.75" collapsed="1" x14ac:dyDescent="0.3">
      <c r="A164" s="231" t="s">
        <v>191</v>
      </c>
      <c r="B164" s="42" t="s">
        <v>38</v>
      </c>
      <c r="C164" s="232" t="s">
        <v>24</v>
      </c>
      <c r="D164" s="214">
        <v>0</v>
      </c>
      <c r="E164" s="179" t="e">
        <f>#REF!+#REF!</f>
        <v>#REF!</v>
      </c>
      <c r="F164" s="28" t="e">
        <f>#REF!+#REF!</f>
        <v>#REF!</v>
      </c>
      <c r="G164" s="25" t="e">
        <f t="shared" si="112"/>
        <v>#REF!</v>
      </c>
      <c r="H164" s="28">
        <v>707.3</v>
      </c>
      <c r="I164" s="28" t="e">
        <f>#REF!+#REF!</f>
        <v>#REF!</v>
      </c>
      <c r="J164" s="28"/>
      <c r="K164" s="28"/>
      <c r="L164" s="28"/>
      <c r="M164" s="28"/>
      <c r="N164" s="28"/>
      <c r="O164" s="28"/>
      <c r="P164" s="28"/>
      <c r="Q164" s="28"/>
      <c r="R164" s="28" t="e">
        <f>#REF!+#REF!</f>
        <v>#REF!</v>
      </c>
      <c r="S164" s="88" t="e">
        <f>SUM(J164:R164)</f>
        <v>#REF!</v>
      </c>
      <c r="T164" s="97">
        <f t="shared" si="95"/>
        <v>707.3</v>
      </c>
      <c r="U164" s="28">
        <v>707.3</v>
      </c>
      <c r="V164" s="98">
        <v>0</v>
      </c>
      <c r="W164" s="192">
        <f t="shared" si="110"/>
        <v>706.3</v>
      </c>
      <c r="X164" s="28">
        <v>706.3</v>
      </c>
      <c r="Y164" s="98"/>
      <c r="Z164" s="179">
        <f t="shared" si="100"/>
        <v>99.858617276968758</v>
      </c>
      <c r="AA164" s="28">
        <f t="shared" si="101"/>
        <v>99.858617276968758</v>
      </c>
      <c r="AB164" s="98"/>
    </row>
    <row r="165" spans="1:28" s="23" customFormat="1" ht="18.75" x14ac:dyDescent="0.3">
      <c r="A165" s="229" t="s">
        <v>192</v>
      </c>
      <c r="B165" s="43" t="s">
        <v>38</v>
      </c>
      <c r="C165" s="237" t="s">
        <v>27</v>
      </c>
      <c r="D165" s="213">
        <f t="shared" ref="D165:S165" si="113">SUM(D166+D167+D168+D169+D170+D171)</f>
        <v>62170.7</v>
      </c>
      <c r="E165" s="194">
        <f t="shared" si="113"/>
        <v>40454</v>
      </c>
      <c r="F165" s="21">
        <f t="shared" si="113"/>
        <v>21716.7</v>
      </c>
      <c r="G165" s="21">
        <f t="shared" si="113"/>
        <v>242816.3</v>
      </c>
      <c r="H165" s="21">
        <f t="shared" si="113"/>
        <v>89866.099999999991</v>
      </c>
      <c r="I165" s="21">
        <f t="shared" si="113"/>
        <v>152950.20000000001</v>
      </c>
      <c r="J165" s="21">
        <f t="shared" si="113"/>
        <v>1876.7000000000003</v>
      </c>
      <c r="K165" s="21">
        <f t="shared" si="113"/>
        <v>0</v>
      </c>
      <c r="L165" s="21">
        <f t="shared" si="113"/>
        <v>0</v>
      </c>
      <c r="M165" s="21">
        <f t="shared" si="113"/>
        <v>0</v>
      </c>
      <c r="N165" s="21">
        <f t="shared" si="113"/>
        <v>0</v>
      </c>
      <c r="O165" s="21">
        <f t="shared" si="113"/>
        <v>-7848</v>
      </c>
      <c r="P165" s="21">
        <f t="shared" si="113"/>
        <v>0</v>
      </c>
      <c r="Q165" s="21">
        <f t="shared" si="113"/>
        <v>-700</v>
      </c>
      <c r="R165" s="21">
        <f t="shared" si="113"/>
        <v>0</v>
      </c>
      <c r="S165" s="82">
        <f t="shared" si="113"/>
        <v>-6671.2999999999993</v>
      </c>
      <c r="T165" s="101">
        <f>SUM(T166+T167+T168+T169+T170+T171)</f>
        <v>236337</v>
      </c>
      <c r="U165" s="21">
        <f>SUM(U166+U167+U168+U169+U170+U171)</f>
        <v>91934.8</v>
      </c>
      <c r="V165" s="102">
        <f t="shared" ref="V165:Y165" si="114">SUM(V166+V167+V168+V169+V170+V171)</f>
        <v>144402.20000000001</v>
      </c>
      <c r="W165" s="194">
        <f t="shared" si="114"/>
        <v>229861.5</v>
      </c>
      <c r="X165" s="21">
        <f t="shared" si="114"/>
        <v>88852.700000000012</v>
      </c>
      <c r="Y165" s="102">
        <f t="shared" si="114"/>
        <v>141008.79999999999</v>
      </c>
      <c r="Z165" s="178">
        <f t="shared" si="100"/>
        <v>97.260056614072283</v>
      </c>
      <c r="AA165" s="156">
        <f t="shared" si="101"/>
        <v>96.647515413097125</v>
      </c>
      <c r="AB165" s="171">
        <f t="shared" si="102"/>
        <v>97.650035802778618</v>
      </c>
    </row>
    <row r="166" spans="1:28" s="23" customFormat="1" ht="37.5" x14ac:dyDescent="0.3">
      <c r="A166" s="231" t="s">
        <v>193</v>
      </c>
      <c r="B166" s="42" t="s">
        <v>38</v>
      </c>
      <c r="C166" s="236" t="s">
        <v>27</v>
      </c>
      <c r="D166" s="214">
        <f t="shared" si="94"/>
        <v>31773</v>
      </c>
      <c r="E166" s="192">
        <v>31773</v>
      </c>
      <c r="F166" s="25"/>
      <c r="G166" s="25">
        <f t="shared" si="112"/>
        <v>27513</v>
      </c>
      <c r="H166" s="25">
        <v>27513</v>
      </c>
      <c r="I166" s="25"/>
      <c r="J166" s="25"/>
      <c r="K166" s="26"/>
      <c r="L166" s="26"/>
      <c r="M166" s="26"/>
      <c r="N166" s="26"/>
      <c r="O166" s="26"/>
      <c r="P166" s="26"/>
      <c r="Q166" s="26"/>
      <c r="R166" s="26"/>
      <c r="S166" s="88">
        <f t="shared" si="92"/>
        <v>0</v>
      </c>
      <c r="T166" s="97">
        <f t="shared" si="95"/>
        <v>27513</v>
      </c>
      <c r="U166" s="28">
        <f>H166+J166+K166+M166+N166+L166</f>
        <v>27513</v>
      </c>
      <c r="V166" s="98">
        <f t="shared" si="97"/>
        <v>0</v>
      </c>
      <c r="W166" s="192">
        <f t="shared" ref="W166:W171" si="115">SUM(X166:Y166)</f>
        <v>27513</v>
      </c>
      <c r="X166" s="28">
        <v>27513</v>
      </c>
      <c r="Y166" s="98"/>
      <c r="Z166" s="179">
        <f t="shared" si="100"/>
        <v>100</v>
      </c>
      <c r="AA166" s="28">
        <f t="shared" si="101"/>
        <v>100</v>
      </c>
      <c r="AB166" s="98"/>
    </row>
    <row r="167" spans="1:28" s="23" customFormat="1" ht="18.75" x14ac:dyDescent="0.3">
      <c r="A167" s="231" t="s">
        <v>194</v>
      </c>
      <c r="B167" s="42" t="s">
        <v>38</v>
      </c>
      <c r="C167" s="236" t="s">
        <v>27</v>
      </c>
      <c r="D167" s="214">
        <f t="shared" si="94"/>
        <v>6845</v>
      </c>
      <c r="E167" s="192">
        <v>6845</v>
      </c>
      <c r="F167" s="25"/>
      <c r="G167" s="25">
        <f t="shared" si="112"/>
        <v>6845</v>
      </c>
      <c r="H167" s="25">
        <v>6845</v>
      </c>
      <c r="I167" s="25"/>
      <c r="J167" s="44">
        <v>5872.3</v>
      </c>
      <c r="K167" s="26"/>
      <c r="L167" s="26"/>
      <c r="M167" s="26"/>
      <c r="N167" s="26"/>
      <c r="O167" s="26"/>
      <c r="P167" s="26"/>
      <c r="Q167" s="26"/>
      <c r="R167" s="26"/>
      <c r="S167" s="88">
        <f t="shared" si="92"/>
        <v>5872.3</v>
      </c>
      <c r="T167" s="97">
        <f t="shared" si="95"/>
        <v>12717.3</v>
      </c>
      <c r="U167" s="28">
        <f t="shared" ref="U167:U171" si="116">H167+J167+K167+M167+N167+L167</f>
        <v>12717.3</v>
      </c>
      <c r="V167" s="98">
        <f t="shared" si="97"/>
        <v>0</v>
      </c>
      <c r="W167" s="192">
        <f t="shared" si="115"/>
        <v>11145</v>
      </c>
      <c r="X167" s="28">
        <v>11145</v>
      </c>
      <c r="Y167" s="98"/>
      <c r="Z167" s="179">
        <f t="shared" si="100"/>
        <v>87.636526621216774</v>
      </c>
      <c r="AA167" s="28">
        <f t="shared" si="101"/>
        <v>87.636526621216774</v>
      </c>
      <c r="AB167" s="98"/>
    </row>
    <row r="168" spans="1:28" s="23" customFormat="1" ht="18.75" x14ac:dyDescent="0.3">
      <c r="A168" s="231" t="s">
        <v>195</v>
      </c>
      <c r="B168" s="42" t="s">
        <v>38</v>
      </c>
      <c r="C168" s="236" t="s">
        <v>27</v>
      </c>
      <c r="D168" s="214">
        <f t="shared" si="94"/>
        <v>0</v>
      </c>
      <c r="E168" s="192"/>
      <c r="F168" s="25"/>
      <c r="G168" s="25">
        <f t="shared" si="112"/>
        <v>33394.9</v>
      </c>
      <c r="H168" s="25">
        <v>33394.9</v>
      </c>
      <c r="I168" s="25"/>
      <c r="J168" s="44">
        <v>-4045.7</v>
      </c>
      <c r="K168" s="26"/>
      <c r="L168" s="26"/>
      <c r="M168" s="26"/>
      <c r="N168" s="26"/>
      <c r="O168" s="26"/>
      <c r="P168" s="26"/>
      <c r="Q168" s="26"/>
      <c r="R168" s="26"/>
      <c r="S168" s="88">
        <f t="shared" si="92"/>
        <v>-4045.7</v>
      </c>
      <c r="T168" s="97">
        <f t="shared" si="95"/>
        <v>29349.200000000001</v>
      </c>
      <c r="U168" s="28">
        <f>H168+J168+K168+M168+N168+L168</f>
        <v>29349.200000000001</v>
      </c>
      <c r="V168" s="98">
        <f t="shared" si="97"/>
        <v>0</v>
      </c>
      <c r="W168" s="192">
        <f t="shared" si="115"/>
        <v>28226.3</v>
      </c>
      <c r="X168" s="28">
        <v>28226.3</v>
      </c>
      <c r="Y168" s="98"/>
      <c r="Z168" s="179">
        <f t="shared" si="100"/>
        <v>96.174001335641165</v>
      </c>
      <c r="AA168" s="28">
        <f t="shared" si="101"/>
        <v>96.174001335641165</v>
      </c>
      <c r="AB168" s="98"/>
    </row>
    <row r="169" spans="1:28" s="23" customFormat="1" ht="56.25" x14ac:dyDescent="0.3">
      <c r="A169" s="231" t="s">
        <v>196</v>
      </c>
      <c r="B169" s="42" t="s">
        <v>38</v>
      </c>
      <c r="C169" s="236" t="s">
        <v>27</v>
      </c>
      <c r="D169" s="214">
        <f t="shared" si="94"/>
        <v>5186.7</v>
      </c>
      <c r="E169" s="192"/>
      <c r="F169" s="25">
        <v>5186.7</v>
      </c>
      <c r="G169" s="25">
        <f t="shared" si="112"/>
        <v>5930.2</v>
      </c>
      <c r="H169" s="25"/>
      <c r="I169" s="25">
        <v>5930.2</v>
      </c>
      <c r="J169" s="44"/>
      <c r="K169" s="26"/>
      <c r="L169" s="26"/>
      <c r="M169" s="26"/>
      <c r="N169" s="26"/>
      <c r="O169" s="26"/>
      <c r="P169" s="26"/>
      <c r="Q169" s="26">
        <v>-700</v>
      </c>
      <c r="R169" s="26"/>
      <c r="S169" s="88">
        <f t="shared" si="92"/>
        <v>-700</v>
      </c>
      <c r="T169" s="97">
        <f t="shared" si="95"/>
        <v>5230.2</v>
      </c>
      <c r="U169" s="28">
        <f t="shared" si="116"/>
        <v>0</v>
      </c>
      <c r="V169" s="98">
        <f t="shared" si="97"/>
        <v>5230.2</v>
      </c>
      <c r="W169" s="192">
        <f t="shared" si="115"/>
        <v>5185.8</v>
      </c>
      <c r="X169" s="28"/>
      <c r="Y169" s="98">
        <v>5185.8</v>
      </c>
      <c r="Z169" s="179">
        <f t="shared" si="100"/>
        <v>99.151084088562584</v>
      </c>
      <c r="AA169" s="28">
        <v>0</v>
      </c>
      <c r="AB169" s="98">
        <f t="shared" si="102"/>
        <v>99.151084088562584</v>
      </c>
    </row>
    <row r="170" spans="1:28" s="23" customFormat="1" ht="56.25" x14ac:dyDescent="0.3">
      <c r="A170" s="231" t="s">
        <v>197</v>
      </c>
      <c r="B170" s="42" t="s">
        <v>38</v>
      </c>
      <c r="C170" s="236" t="s">
        <v>27</v>
      </c>
      <c r="D170" s="214">
        <f t="shared" si="94"/>
        <v>18366</v>
      </c>
      <c r="E170" s="192">
        <v>1836</v>
      </c>
      <c r="F170" s="25">
        <v>16530</v>
      </c>
      <c r="G170" s="25">
        <f t="shared" si="112"/>
        <v>152456.70000000001</v>
      </c>
      <c r="H170" s="25">
        <v>17853.2</v>
      </c>
      <c r="I170" s="25">
        <v>134603.5</v>
      </c>
      <c r="J170" s="44">
        <v>50.1</v>
      </c>
      <c r="K170" s="26"/>
      <c r="L170" s="26"/>
      <c r="M170" s="26"/>
      <c r="N170" s="26"/>
      <c r="O170" s="26">
        <v>-7848</v>
      </c>
      <c r="P170" s="26"/>
      <c r="Q170" s="26"/>
      <c r="R170" s="26"/>
      <c r="S170" s="88">
        <f t="shared" si="92"/>
        <v>-7797.9</v>
      </c>
      <c r="T170" s="97">
        <f t="shared" si="95"/>
        <v>144850.79999999999</v>
      </c>
      <c r="U170" s="28">
        <v>18095.3</v>
      </c>
      <c r="V170" s="98">
        <f t="shared" si="97"/>
        <v>126755.5</v>
      </c>
      <c r="W170" s="192">
        <f t="shared" si="115"/>
        <v>141114.9</v>
      </c>
      <c r="X170" s="28">
        <v>17708.400000000001</v>
      </c>
      <c r="Y170" s="98">
        <v>123406.5</v>
      </c>
      <c r="Z170" s="179">
        <f t="shared" si="100"/>
        <v>97.420863398752374</v>
      </c>
      <c r="AA170" s="28">
        <f t="shared" si="101"/>
        <v>97.861875735688287</v>
      </c>
      <c r="AB170" s="98">
        <f t="shared" si="102"/>
        <v>97.357905574117098</v>
      </c>
    </row>
    <row r="171" spans="1:28" s="23" customFormat="1" ht="56.25" x14ac:dyDescent="0.3">
      <c r="A171" s="231" t="s">
        <v>198</v>
      </c>
      <c r="B171" s="42" t="s">
        <v>38</v>
      </c>
      <c r="C171" s="236" t="s">
        <v>27</v>
      </c>
      <c r="D171" s="214">
        <f t="shared" si="94"/>
        <v>0</v>
      </c>
      <c r="E171" s="192"/>
      <c r="F171" s="25"/>
      <c r="G171" s="25">
        <f t="shared" si="112"/>
        <v>16676.5</v>
      </c>
      <c r="H171" s="25">
        <v>4260</v>
      </c>
      <c r="I171" s="25">
        <v>12416.5</v>
      </c>
      <c r="J171" s="44"/>
      <c r="K171" s="26"/>
      <c r="L171" s="26"/>
      <c r="M171" s="26"/>
      <c r="N171" s="26"/>
      <c r="O171" s="30"/>
      <c r="P171" s="26"/>
      <c r="Q171" s="26"/>
      <c r="R171" s="26"/>
      <c r="S171" s="88">
        <f t="shared" ref="S171:S230" si="117">SUM(J171:R171)</f>
        <v>0</v>
      </c>
      <c r="T171" s="97">
        <f t="shared" si="95"/>
        <v>16676.5</v>
      </c>
      <c r="U171" s="28">
        <f t="shared" si="116"/>
        <v>4260</v>
      </c>
      <c r="V171" s="98">
        <f t="shared" si="97"/>
        <v>12416.5</v>
      </c>
      <c r="W171" s="192">
        <f t="shared" si="115"/>
        <v>16676.5</v>
      </c>
      <c r="X171" s="28">
        <v>4260</v>
      </c>
      <c r="Y171" s="98">
        <v>12416.5</v>
      </c>
      <c r="Z171" s="179">
        <f t="shared" si="100"/>
        <v>100</v>
      </c>
      <c r="AA171" s="28">
        <f t="shared" si="101"/>
        <v>100</v>
      </c>
      <c r="AB171" s="98">
        <f t="shared" si="102"/>
        <v>100</v>
      </c>
    </row>
    <row r="172" spans="1:28" s="29" customFormat="1" ht="18.75" x14ac:dyDescent="0.3">
      <c r="A172" s="229" t="s">
        <v>199</v>
      </c>
      <c r="B172" s="43" t="s">
        <v>38</v>
      </c>
      <c r="C172" s="237" t="s">
        <v>30</v>
      </c>
      <c r="D172" s="213">
        <f t="shared" ref="D172:S172" si="118">SUM(D173+D174+D177+D175+D176)</f>
        <v>101498</v>
      </c>
      <c r="E172" s="194">
        <f t="shared" si="118"/>
        <v>101498</v>
      </c>
      <c r="F172" s="101">
        <f t="shared" si="118"/>
        <v>0</v>
      </c>
      <c r="G172" s="101">
        <f t="shared" si="118"/>
        <v>56428.899999999994</v>
      </c>
      <c r="H172" s="101">
        <f t="shared" si="118"/>
        <v>47356.7</v>
      </c>
      <c r="I172" s="101">
        <f t="shared" si="118"/>
        <v>9072.2000000000007</v>
      </c>
      <c r="J172" s="101">
        <f t="shared" si="118"/>
        <v>-3612.2</v>
      </c>
      <c r="K172" s="101">
        <f t="shared" si="118"/>
        <v>0</v>
      </c>
      <c r="L172" s="101">
        <f t="shared" si="118"/>
        <v>0</v>
      </c>
      <c r="M172" s="101">
        <f t="shared" si="118"/>
        <v>0</v>
      </c>
      <c r="N172" s="101">
        <f t="shared" si="118"/>
        <v>0</v>
      </c>
      <c r="O172" s="101">
        <f t="shared" si="118"/>
        <v>0</v>
      </c>
      <c r="P172" s="101">
        <f t="shared" si="118"/>
        <v>0</v>
      </c>
      <c r="Q172" s="101">
        <f t="shared" si="118"/>
        <v>0</v>
      </c>
      <c r="R172" s="101">
        <f t="shared" si="118"/>
        <v>0</v>
      </c>
      <c r="S172" s="189">
        <f t="shared" si="118"/>
        <v>-3612.2</v>
      </c>
      <c r="T172" s="101">
        <f>SUM(T173+T174+T177+T175+T176)</f>
        <v>52816.600000000006</v>
      </c>
      <c r="U172" s="21">
        <f>SUM(U173+U174+U177+U176)</f>
        <v>43744.4</v>
      </c>
      <c r="V172" s="102">
        <f>SUM(V173+V174+V177+V176)</f>
        <v>9072.2000000000007</v>
      </c>
      <c r="W172" s="194">
        <f>SUM(W173+W174+W177+W176)</f>
        <v>49741.9</v>
      </c>
      <c r="X172" s="21">
        <f>SUM(X173+X174+X177+X176)</f>
        <v>41599.799999999996</v>
      </c>
      <c r="Y172" s="102">
        <f>SUM(Y173+Y174+Y177+Y176)</f>
        <v>8142.1</v>
      </c>
      <c r="Z172" s="179">
        <f t="shared" si="100"/>
        <v>94.178534778838468</v>
      </c>
      <c r="AA172" s="28">
        <f t="shared" si="101"/>
        <v>95.097429613847709</v>
      </c>
      <c r="AB172" s="98">
        <f t="shared" si="102"/>
        <v>89.747800974405322</v>
      </c>
    </row>
    <row r="173" spans="1:28" s="23" customFormat="1" ht="37.5" x14ac:dyDescent="0.3">
      <c r="A173" s="231" t="s">
        <v>200</v>
      </c>
      <c r="B173" s="42" t="s">
        <v>38</v>
      </c>
      <c r="C173" s="236" t="s">
        <v>30</v>
      </c>
      <c r="D173" s="214">
        <f t="shared" si="94"/>
        <v>30042</v>
      </c>
      <c r="E173" s="192">
        <v>30042</v>
      </c>
      <c r="F173" s="25"/>
      <c r="G173" s="25">
        <f>SUM(H173:I173)</f>
        <v>33419</v>
      </c>
      <c r="H173" s="25">
        <v>33419</v>
      </c>
      <c r="I173" s="25"/>
      <c r="J173" s="25">
        <v>-3612.2</v>
      </c>
      <c r="K173" s="26"/>
      <c r="L173" s="26"/>
      <c r="M173" s="26"/>
      <c r="N173" s="26"/>
      <c r="O173" s="26"/>
      <c r="P173" s="26"/>
      <c r="Q173" s="26"/>
      <c r="R173" s="26"/>
      <c r="S173" s="88">
        <f t="shared" si="117"/>
        <v>-3612.2</v>
      </c>
      <c r="T173" s="97">
        <f t="shared" ref="T173:T233" si="119">SUM(U173:V173)</f>
        <v>29806.799999999999</v>
      </c>
      <c r="U173" s="28">
        <f>H173+J173+K173+M173+N173+L173</f>
        <v>29806.799999999999</v>
      </c>
      <c r="V173" s="98">
        <f t="shared" ref="V173:V233" si="120">SUM(I173+O173+P173+Q173+R173)</f>
        <v>0</v>
      </c>
      <c r="W173" s="192">
        <f t="shared" ref="W173:W177" si="121">SUM(X173:Y173)</f>
        <v>27809.9</v>
      </c>
      <c r="X173" s="28">
        <v>27809.9</v>
      </c>
      <c r="Y173" s="98"/>
      <c r="Z173" s="179">
        <f t="shared" ref="Z173:Z233" si="122">SUM(W173/T173*100)</f>
        <v>93.300522028530409</v>
      </c>
      <c r="AA173" s="28">
        <f t="shared" ref="AA173:AA233" si="123">SUM(X173/U173*100)</f>
        <v>93.300522028530409</v>
      </c>
      <c r="AB173" s="98"/>
    </row>
    <row r="174" spans="1:28" s="23" customFormat="1" ht="18.75" x14ac:dyDescent="0.3">
      <c r="A174" s="231" t="s">
        <v>201</v>
      </c>
      <c r="B174" s="42" t="s">
        <v>38</v>
      </c>
      <c r="C174" s="236" t="s">
        <v>30</v>
      </c>
      <c r="D174" s="214"/>
      <c r="E174" s="192"/>
      <c r="F174" s="25"/>
      <c r="G174" s="25">
        <f>SUM(H174:I174)</f>
        <v>10851.1</v>
      </c>
      <c r="H174" s="25">
        <v>10851.1</v>
      </c>
      <c r="I174" s="25"/>
      <c r="J174" s="25"/>
      <c r="K174" s="26"/>
      <c r="L174" s="26"/>
      <c r="M174" s="26"/>
      <c r="N174" s="26"/>
      <c r="O174" s="26"/>
      <c r="P174" s="26"/>
      <c r="Q174" s="26"/>
      <c r="R174" s="26"/>
      <c r="S174" s="88">
        <f t="shared" si="117"/>
        <v>0</v>
      </c>
      <c r="T174" s="97">
        <f t="shared" si="119"/>
        <v>10851</v>
      </c>
      <c r="U174" s="28">
        <v>10851</v>
      </c>
      <c r="V174" s="98">
        <f t="shared" si="120"/>
        <v>0</v>
      </c>
      <c r="W174" s="192">
        <f t="shared" si="121"/>
        <v>10806.6</v>
      </c>
      <c r="X174" s="28">
        <v>10806.6</v>
      </c>
      <c r="Y174" s="98"/>
      <c r="Z174" s="179">
        <f t="shared" si="122"/>
        <v>99.590821122477195</v>
      </c>
      <c r="AA174" s="28">
        <f t="shared" si="123"/>
        <v>99.590821122477195</v>
      </c>
      <c r="AB174" s="98"/>
    </row>
    <row r="175" spans="1:28" s="23" customFormat="1" ht="56.25" x14ac:dyDescent="0.3">
      <c r="A175" s="231" t="s">
        <v>202</v>
      </c>
      <c r="B175" s="42" t="s">
        <v>38</v>
      </c>
      <c r="C175" s="236" t="s">
        <v>30</v>
      </c>
      <c r="D175" s="214">
        <f t="shared" si="94"/>
        <v>71456</v>
      </c>
      <c r="E175" s="192">
        <v>71456</v>
      </c>
      <c r="F175" s="25"/>
      <c r="G175" s="25">
        <f t="shared" si="112"/>
        <v>0</v>
      </c>
      <c r="H175" s="25"/>
      <c r="I175" s="25"/>
      <c r="J175" s="25"/>
      <c r="K175" s="26"/>
      <c r="L175" s="26"/>
      <c r="M175" s="26"/>
      <c r="N175" s="26"/>
      <c r="O175" s="26"/>
      <c r="P175" s="26"/>
      <c r="Q175" s="26"/>
      <c r="R175" s="26"/>
      <c r="S175" s="88">
        <f t="shared" si="117"/>
        <v>0</v>
      </c>
      <c r="T175" s="97">
        <f t="shared" si="119"/>
        <v>0</v>
      </c>
      <c r="U175" s="28">
        <f t="shared" ref="U175:U179" si="124">H175+J175+K175+M175+N175+L175</f>
        <v>0</v>
      </c>
      <c r="V175" s="98">
        <f t="shared" si="120"/>
        <v>0</v>
      </c>
      <c r="W175" s="192">
        <f t="shared" si="121"/>
        <v>0</v>
      </c>
      <c r="X175" s="28"/>
      <c r="Y175" s="98"/>
      <c r="Z175" s="179"/>
      <c r="AA175" s="28"/>
      <c r="AB175" s="98"/>
    </row>
    <row r="176" spans="1:28" s="23" customFormat="1" ht="37.5" x14ac:dyDescent="0.3">
      <c r="A176" s="231" t="s">
        <v>173</v>
      </c>
      <c r="B176" s="42" t="s">
        <v>38</v>
      </c>
      <c r="C176" s="236" t="s">
        <v>30</v>
      </c>
      <c r="D176" s="214">
        <f t="shared" si="94"/>
        <v>0</v>
      </c>
      <c r="E176" s="192"/>
      <c r="F176" s="25"/>
      <c r="G176" s="25">
        <f t="shared" si="112"/>
        <v>10080.200000000001</v>
      </c>
      <c r="H176" s="25">
        <v>1008</v>
      </c>
      <c r="I176" s="25">
        <v>9072.2000000000007</v>
      </c>
      <c r="J176" s="25"/>
      <c r="K176" s="26"/>
      <c r="L176" s="26"/>
      <c r="M176" s="26"/>
      <c r="N176" s="26"/>
      <c r="O176" s="26"/>
      <c r="P176" s="26"/>
      <c r="Q176" s="26"/>
      <c r="R176" s="26"/>
      <c r="S176" s="88">
        <f t="shared" si="117"/>
        <v>0</v>
      </c>
      <c r="T176" s="97">
        <f t="shared" si="119"/>
        <v>10080.200000000001</v>
      </c>
      <c r="U176" s="28">
        <f t="shared" si="124"/>
        <v>1008</v>
      </c>
      <c r="V176" s="98">
        <f t="shared" si="120"/>
        <v>9072.2000000000007</v>
      </c>
      <c r="W176" s="192">
        <f t="shared" si="121"/>
        <v>9046.8000000000011</v>
      </c>
      <c r="X176" s="28">
        <v>904.7</v>
      </c>
      <c r="Y176" s="98">
        <v>8142.1</v>
      </c>
      <c r="Z176" s="179">
        <f t="shared" si="122"/>
        <v>89.748219281363475</v>
      </c>
      <c r="AA176" s="28">
        <f t="shared" si="123"/>
        <v>89.751984126984127</v>
      </c>
      <c r="AB176" s="98">
        <f t="shared" ref="AB176:AB226" si="125">SUM(Y176/V176*100)</f>
        <v>89.747800974405322</v>
      </c>
    </row>
    <row r="177" spans="1:28" s="23" customFormat="1" ht="18.75" x14ac:dyDescent="0.3">
      <c r="A177" s="231" t="s">
        <v>203</v>
      </c>
      <c r="B177" s="42" t="s">
        <v>38</v>
      </c>
      <c r="C177" s="236" t="s">
        <v>30</v>
      </c>
      <c r="D177" s="214">
        <f t="shared" si="94"/>
        <v>0</v>
      </c>
      <c r="E177" s="192"/>
      <c r="F177" s="25"/>
      <c r="G177" s="25">
        <f t="shared" si="112"/>
        <v>2078.6</v>
      </c>
      <c r="H177" s="25">
        <v>2078.6</v>
      </c>
      <c r="I177" s="25"/>
      <c r="J177" s="25"/>
      <c r="K177" s="26"/>
      <c r="L177" s="26"/>
      <c r="M177" s="26"/>
      <c r="N177" s="26"/>
      <c r="O177" s="26"/>
      <c r="P177" s="26"/>
      <c r="Q177" s="26"/>
      <c r="R177" s="26"/>
      <c r="S177" s="88">
        <f t="shared" si="117"/>
        <v>0</v>
      </c>
      <c r="T177" s="97">
        <f t="shared" si="119"/>
        <v>2078.6</v>
      </c>
      <c r="U177" s="28">
        <f t="shared" si="124"/>
        <v>2078.6</v>
      </c>
      <c r="V177" s="98">
        <f t="shared" si="120"/>
        <v>0</v>
      </c>
      <c r="W177" s="192">
        <f t="shared" si="121"/>
        <v>2078.6</v>
      </c>
      <c r="X177" s="28">
        <v>2078.6</v>
      </c>
      <c r="Y177" s="98"/>
      <c r="Z177" s="179">
        <f t="shared" si="122"/>
        <v>100</v>
      </c>
      <c r="AA177" s="28">
        <f t="shared" si="123"/>
        <v>100</v>
      </c>
      <c r="AB177" s="98"/>
    </row>
    <row r="178" spans="1:28" s="29" customFormat="1" ht="18.75" x14ac:dyDescent="0.3">
      <c r="A178" s="229" t="s">
        <v>204</v>
      </c>
      <c r="B178" s="43" t="s">
        <v>38</v>
      </c>
      <c r="C178" s="237" t="s">
        <v>38</v>
      </c>
      <c r="D178" s="213">
        <f t="shared" si="94"/>
        <v>0</v>
      </c>
      <c r="E178" s="194"/>
      <c r="F178" s="21"/>
      <c r="G178" s="21">
        <f>SUM(H178:I178)</f>
        <v>3.3</v>
      </c>
      <c r="H178" s="21">
        <f>SUM(H179)</f>
        <v>0</v>
      </c>
      <c r="I178" s="21">
        <f t="shared" ref="I178:Y178" si="126">SUM(I179)</f>
        <v>3.3</v>
      </c>
      <c r="J178" s="21">
        <f t="shared" si="126"/>
        <v>0</v>
      </c>
      <c r="K178" s="21">
        <f t="shared" si="126"/>
        <v>0</v>
      </c>
      <c r="L178" s="21">
        <f t="shared" si="126"/>
        <v>0</v>
      </c>
      <c r="M178" s="21">
        <f t="shared" si="126"/>
        <v>0</v>
      </c>
      <c r="N178" s="21">
        <f t="shared" si="126"/>
        <v>0</v>
      </c>
      <c r="O178" s="21">
        <f t="shared" si="126"/>
        <v>0</v>
      </c>
      <c r="P178" s="21">
        <f t="shared" si="126"/>
        <v>0</v>
      </c>
      <c r="Q178" s="21">
        <f t="shared" si="126"/>
        <v>0</v>
      </c>
      <c r="R178" s="21">
        <f t="shared" si="126"/>
        <v>0</v>
      </c>
      <c r="S178" s="82">
        <f t="shared" si="126"/>
        <v>0</v>
      </c>
      <c r="T178" s="101">
        <f t="shared" si="126"/>
        <v>3.3</v>
      </c>
      <c r="U178" s="21">
        <f t="shared" si="126"/>
        <v>0</v>
      </c>
      <c r="V178" s="102">
        <f t="shared" si="126"/>
        <v>3.3</v>
      </c>
      <c r="W178" s="194">
        <f t="shared" si="126"/>
        <v>0</v>
      </c>
      <c r="X178" s="21">
        <f t="shared" si="126"/>
        <v>0</v>
      </c>
      <c r="Y178" s="102">
        <f t="shared" si="126"/>
        <v>0</v>
      </c>
      <c r="Z178" s="178">
        <f t="shared" si="122"/>
        <v>0</v>
      </c>
      <c r="AA178" s="156">
        <v>0</v>
      </c>
      <c r="AB178" s="171">
        <f t="shared" si="125"/>
        <v>0</v>
      </c>
    </row>
    <row r="179" spans="1:28" s="23" customFormat="1" ht="112.5" x14ac:dyDescent="0.3">
      <c r="A179" s="231" t="s">
        <v>205</v>
      </c>
      <c r="B179" s="42" t="s">
        <v>38</v>
      </c>
      <c r="C179" s="236" t="s">
        <v>38</v>
      </c>
      <c r="D179" s="214">
        <f t="shared" si="94"/>
        <v>0</v>
      </c>
      <c r="E179" s="192"/>
      <c r="F179" s="25"/>
      <c r="G179" s="25">
        <f t="shared" si="112"/>
        <v>3.3</v>
      </c>
      <c r="H179" s="25"/>
      <c r="I179" s="25">
        <v>3.3</v>
      </c>
      <c r="J179" s="25"/>
      <c r="K179" s="26"/>
      <c r="L179" s="26"/>
      <c r="M179" s="26"/>
      <c r="N179" s="26"/>
      <c r="O179" s="26"/>
      <c r="P179" s="26"/>
      <c r="Q179" s="26"/>
      <c r="R179" s="26"/>
      <c r="S179" s="88">
        <f t="shared" si="117"/>
        <v>0</v>
      </c>
      <c r="T179" s="97">
        <f t="shared" si="119"/>
        <v>3.3</v>
      </c>
      <c r="U179" s="28">
        <f t="shared" si="124"/>
        <v>0</v>
      </c>
      <c r="V179" s="98">
        <f t="shared" si="120"/>
        <v>3.3</v>
      </c>
      <c r="W179" s="192">
        <f t="shared" ref="W179:W182" si="127">SUM(X179:Y179)</f>
        <v>0</v>
      </c>
      <c r="X179" s="28"/>
      <c r="Y179" s="98">
        <v>0</v>
      </c>
      <c r="Z179" s="179">
        <f t="shared" si="122"/>
        <v>0</v>
      </c>
      <c r="AA179" s="28"/>
      <c r="AB179" s="98">
        <f t="shared" si="125"/>
        <v>0</v>
      </c>
    </row>
    <row r="180" spans="1:28" s="19" customFormat="1" ht="18.75" x14ac:dyDescent="0.3">
      <c r="A180" s="227" t="s">
        <v>206</v>
      </c>
      <c r="B180" s="49" t="s">
        <v>41</v>
      </c>
      <c r="C180" s="241" t="s">
        <v>25</v>
      </c>
      <c r="D180" s="215">
        <f t="shared" si="94"/>
        <v>0</v>
      </c>
      <c r="E180" s="198">
        <f>E181</f>
        <v>0</v>
      </c>
      <c r="F180" s="17">
        <f>F181</f>
        <v>0</v>
      </c>
      <c r="G180" s="17">
        <f t="shared" si="112"/>
        <v>0</v>
      </c>
      <c r="H180" s="17">
        <f>H181</f>
        <v>0</v>
      </c>
      <c r="I180" s="17">
        <f>I181</f>
        <v>0</v>
      </c>
      <c r="J180" s="17"/>
      <c r="K180" s="162"/>
      <c r="L180" s="162"/>
      <c r="M180" s="162"/>
      <c r="N180" s="162"/>
      <c r="O180" s="162"/>
      <c r="P180" s="162"/>
      <c r="Q180" s="162"/>
      <c r="R180" s="162"/>
      <c r="S180" s="78">
        <f t="shared" si="117"/>
        <v>0</v>
      </c>
      <c r="T180" s="163">
        <f t="shared" si="119"/>
        <v>0</v>
      </c>
      <c r="U180" s="154">
        <f t="shared" ref="U180:U182" si="128">H180+J180+K180+M180+N180</f>
        <v>0</v>
      </c>
      <c r="V180" s="164">
        <f t="shared" si="120"/>
        <v>0</v>
      </c>
      <c r="W180" s="197">
        <f t="shared" si="127"/>
        <v>0</v>
      </c>
      <c r="X180" s="154">
        <v>0</v>
      </c>
      <c r="Y180" s="164">
        <v>0</v>
      </c>
      <c r="Z180" s="177">
        <v>0</v>
      </c>
      <c r="AA180" s="18">
        <v>0</v>
      </c>
      <c r="AB180" s="94">
        <v>0</v>
      </c>
    </row>
    <row r="181" spans="1:28" s="29" customFormat="1" ht="34.5" hidden="1" customHeight="1" x14ac:dyDescent="0.3">
      <c r="A181" s="242" t="s">
        <v>207</v>
      </c>
      <c r="B181" s="45" t="s">
        <v>41</v>
      </c>
      <c r="C181" s="243" t="s">
        <v>38</v>
      </c>
      <c r="D181" s="214">
        <f t="shared" si="94"/>
        <v>0</v>
      </c>
      <c r="E181" s="200"/>
      <c r="F181" s="47"/>
      <c r="G181" s="25">
        <f t="shared" si="112"/>
        <v>0</v>
      </c>
      <c r="H181" s="47"/>
      <c r="I181" s="47"/>
      <c r="J181" s="47"/>
      <c r="K181" s="32"/>
      <c r="L181" s="32"/>
      <c r="M181" s="32"/>
      <c r="N181" s="32"/>
      <c r="O181" s="32"/>
      <c r="P181" s="32"/>
      <c r="Q181" s="32"/>
      <c r="R181" s="32"/>
      <c r="S181" s="88">
        <f t="shared" si="117"/>
        <v>0</v>
      </c>
      <c r="T181" s="97">
        <f t="shared" si="119"/>
        <v>0</v>
      </c>
      <c r="U181" s="28">
        <f t="shared" si="128"/>
        <v>0</v>
      </c>
      <c r="V181" s="98">
        <f t="shared" si="120"/>
        <v>0</v>
      </c>
      <c r="W181" s="192">
        <f t="shared" si="127"/>
        <v>0</v>
      </c>
      <c r="X181" s="28">
        <f t="shared" ref="X181:X182" si="129">K181+M181+N181+P181+Q181</f>
        <v>0</v>
      </c>
      <c r="Y181" s="98">
        <f t="shared" ref="Y181:Y182" si="130">SUM(L181+R181+S181+T181+U181)</f>
        <v>0</v>
      </c>
      <c r="Z181" s="180" t="e">
        <f t="shared" si="122"/>
        <v>#DIV/0!</v>
      </c>
      <c r="AA181" s="27" t="e">
        <f t="shared" si="123"/>
        <v>#DIV/0!</v>
      </c>
      <c r="AB181" s="114" t="e">
        <f t="shared" si="125"/>
        <v>#DIV/0!</v>
      </c>
    </row>
    <row r="182" spans="1:28" s="23" customFormat="1" ht="25.5" hidden="1" customHeight="1" x14ac:dyDescent="0.3">
      <c r="A182" s="231" t="s">
        <v>208</v>
      </c>
      <c r="B182" s="42" t="s">
        <v>41</v>
      </c>
      <c r="C182" s="236" t="s">
        <v>38</v>
      </c>
      <c r="D182" s="214">
        <f t="shared" si="94"/>
        <v>0</v>
      </c>
      <c r="E182" s="192"/>
      <c r="F182" s="25"/>
      <c r="G182" s="25">
        <f t="shared" si="112"/>
        <v>0</v>
      </c>
      <c r="H182" s="25"/>
      <c r="I182" s="25"/>
      <c r="J182" s="25"/>
      <c r="K182" s="26"/>
      <c r="L182" s="26"/>
      <c r="M182" s="26"/>
      <c r="N182" s="26"/>
      <c r="O182" s="26"/>
      <c r="P182" s="26"/>
      <c r="Q182" s="26"/>
      <c r="R182" s="26"/>
      <c r="S182" s="88">
        <f t="shared" si="117"/>
        <v>0</v>
      </c>
      <c r="T182" s="97">
        <f t="shared" si="119"/>
        <v>0</v>
      </c>
      <c r="U182" s="28">
        <f t="shared" si="128"/>
        <v>0</v>
      </c>
      <c r="V182" s="98">
        <f t="shared" si="120"/>
        <v>0</v>
      </c>
      <c r="W182" s="192">
        <f t="shared" si="127"/>
        <v>0</v>
      </c>
      <c r="X182" s="28">
        <f t="shared" si="129"/>
        <v>0</v>
      </c>
      <c r="Y182" s="98">
        <f t="shared" si="130"/>
        <v>0</v>
      </c>
      <c r="Z182" s="180" t="e">
        <f t="shared" si="122"/>
        <v>#DIV/0!</v>
      </c>
      <c r="AA182" s="27" t="e">
        <f t="shared" si="123"/>
        <v>#DIV/0!</v>
      </c>
      <c r="AB182" s="114" t="e">
        <f t="shared" si="125"/>
        <v>#DIV/0!</v>
      </c>
    </row>
    <row r="183" spans="1:28" s="19" customFormat="1" ht="18" customHeight="1" x14ac:dyDescent="0.3">
      <c r="A183" s="227" t="s">
        <v>209</v>
      </c>
      <c r="B183" s="49" t="s">
        <v>45</v>
      </c>
      <c r="C183" s="241" t="s">
        <v>25</v>
      </c>
      <c r="D183" s="215">
        <f t="shared" si="94"/>
        <v>1475651.3000000003</v>
      </c>
      <c r="E183" s="198">
        <f>SUM(E184+E252+E353+E377)</f>
        <v>752786.00000000012</v>
      </c>
      <c r="F183" s="17">
        <f>SUM(F184+F252+F353+F377)</f>
        <v>722865.3</v>
      </c>
      <c r="G183" s="17">
        <f t="shared" si="112"/>
        <v>1760161.3</v>
      </c>
      <c r="H183" s="17">
        <f t="shared" ref="H183:Y183" si="131">SUM(H184+H252+H353+H377)</f>
        <v>884414.6</v>
      </c>
      <c r="I183" s="17">
        <f t="shared" si="131"/>
        <v>875746.70000000007</v>
      </c>
      <c r="J183" s="17">
        <f t="shared" si="131"/>
        <v>-400.00000000000028</v>
      </c>
      <c r="K183" s="17">
        <f t="shared" si="131"/>
        <v>0</v>
      </c>
      <c r="L183" s="17">
        <f t="shared" si="131"/>
        <v>200</v>
      </c>
      <c r="M183" s="17">
        <f t="shared" si="131"/>
        <v>0</v>
      </c>
      <c r="N183" s="17">
        <f t="shared" si="131"/>
        <v>0</v>
      </c>
      <c r="O183" s="17">
        <f t="shared" si="131"/>
        <v>8882.9</v>
      </c>
      <c r="P183" s="17">
        <f t="shared" si="131"/>
        <v>-632</v>
      </c>
      <c r="Q183" s="17">
        <f t="shared" si="131"/>
        <v>0</v>
      </c>
      <c r="R183" s="17">
        <f t="shared" si="131"/>
        <v>0</v>
      </c>
      <c r="S183" s="85">
        <f t="shared" si="131"/>
        <v>8050.8999999999987</v>
      </c>
      <c r="T183" s="108">
        <f t="shared" si="131"/>
        <v>1768212.2</v>
      </c>
      <c r="U183" s="17">
        <f t="shared" si="131"/>
        <v>884214.6</v>
      </c>
      <c r="V183" s="109">
        <f t="shared" si="131"/>
        <v>883997.60000000009</v>
      </c>
      <c r="W183" s="198">
        <f t="shared" si="131"/>
        <v>1693442.6</v>
      </c>
      <c r="X183" s="17">
        <f t="shared" si="131"/>
        <v>862592.1</v>
      </c>
      <c r="Y183" s="109">
        <f t="shared" si="131"/>
        <v>830850.49999999988</v>
      </c>
      <c r="Z183" s="177">
        <f t="shared" si="122"/>
        <v>95.771457746983089</v>
      </c>
      <c r="AA183" s="18">
        <f t="shared" si="123"/>
        <v>97.554609480549175</v>
      </c>
      <c r="AB183" s="94">
        <f t="shared" si="125"/>
        <v>93.987868292855069</v>
      </c>
    </row>
    <row r="184" spans="1:28" s="23" customFormat="1" ht="21.75" customHeight="1" x14ac:dyDescent="0.3">
      <c r="A184" s="229" t="s">
        <v>210</v>
      </c>
      <c r="B184" s="43" t="s">
        <v>45</v>
      </c>
      <c r="C184" s="237" t="s">
        <v>24</v>
      </c>
      <c r="D184" s="213">
        <f t="shared" si="94"/>
        <v>410363.10000000003</v>
      </c>
      <c r="E184" s="194">
        <f>SUM(E185+E198+E199+E200+E212+E213+E214+E228)</f>
        <v>388435.00000000006</v>
      </c>
      <c r="F184" s="21">
        <f>SUM(F185+F198+F199+F200+F212+F213+F214+F228)</f>
        <v>21928.1</v>
      </c>
      <c r="G184" s="21">
        <f>SUM(H184:I184)</f>
        <v>583598.20000000007</v>
      </c>
      <c r="H184" s="21">
        <f>SUM(H185+H198+H199+H200+H212+H213+H214+H228+H241+H247+H249+H242+H211+H248)</f>
        <v>460787.9</v>
      </c>
      <c r="I184" s="21">
        <f>SUM(I185+I198+I199+I200+I212+I213+I214+I228+I241+I247+I249+I242+I211)</f>
        <v>122810.3</v>
      </c>
      <c r="J184" s="21">
        <f>SUM(J185+J198+J199+J200+J212+J213+J214+J228+J241+J247+J249+J242+J211+J248)</f>
        <v>-1054.7</v>
      </c>
      <c r="K184" s="21">
        <f t="shared" ref="K184:S184" si="132">SUM(K185+K198+K199+K200+K212+K213+K214+K228+K241+K247+K249+K242+K211)</f>
        <v>0</v>
      </c>
      <c r="L184" s="21">
        <f t="shared" si="132"/>
        <v>200</v>
      </c>
      <c r="M184" s="21">
        <f t="shared" si="132"/>
        <v>0</v>
      </c>
      <c r="N184" s="21">
        <f t="shared" si="132"/>
        <v>0</v>
      </c>
      <c r="O184" s="21">
        <f t="shared" si="132"/>
        <v>10348</v>
      </c>
      <c r="P184" s="21">
        <f t="shared" si="132"/>
        <v>0</v>
      </c>
      <c r="Q184" s="21">
        <f t="shared" si="132"/>
        <v>0</v>
      </c>
      <c r="R184" s="21">
        <f t="shared" si="132"/>
        <v>0</v>
      </c>
      <c r="S184" s="82">
        <f t="shared" si="132"/>
        <v>9493.2999999999993</v>
      </c>
      <c r="T184" s="101">
        <f>SUM(T185+T198+T199+T200+T212+T213+T214+T228+T241+T247+T249+T242+T211+T248)</f>
        <v>593091.50000000012</v>
      </c>
      <c r="U184" s="21">
        <f>SUM(U185+U198+U199+U200+U212+U213+U214+U228+U241+U247+U249+U242+U211+U248)</f>
        <v>459933.2</v>
      </c>
      <c r="V184" s="102">
        <f>SUM(V185+V198+V199+V200+V212+V213+V214+V228+V241+V247+V249+V242+V211)</f>
        <v>133158.29999999999</v>
      </c>
      <c r="W184" s="194">
        <f>SUM(W185+W198+W199+W200+W212+W213+W214+W228+W241+W247+W249+W242+W211+W248)</f>
        <v>555695.4</v>
      </c>
      <c r="X184" s="21">
        <f>SUM(X185+X198+X199+X200+X212+X213+X214+X228+X241+X247+X249+X242+X211+X248)</f>
        <v>452729.3</v>
      </c>
      <c r="Y184" s="102">
        <f>SUM(Y185+Y198+Y199+Y200+Y212+Y213+Y214+Y228+Y241+Y247+Y249+Y242+Y211)</f>
        <v>102966.09999999999</v>
      </c>
      <c r="Z184" s="178">
        <f t="shared" si="122"/>
        <v>93.694716582517188</v>
      </c>
      <c r="AA184" s="156">
        <f t="shared" si="123"/>
        <v>98.433707329673084</v>
      </c>
      <c r="AB184" s="171">
        <f t="shared" si="125"/>
        <v>77.326084817844617</v>
      </c>
    </row>
    <row r="185" spans="1:28" s="38" customFormat="1" ht="40.5" customHeight="1" x14ac:dyDescent="0.3">
      <c r="A185" s="233" t="s">
        <v>211</v>
      </c>
      <c r="B185" s="45" t="s">
        <v>45</v>
      </c>
      <c r="C185" s="243" t="s">
        <v>24</v>
      </c>
      <c r="D185" s="217">
        <f t="shared" ref="D185:S185" si="133">SUM(D186+D187+D188+D189+D190+D191+D192+D193+D194+D195+D196+D197)</f>
        <v>360286.60000000003</v>
      </c>
      <c r="E185" s="195">
        <f t="shared" si="133"/>
        <v>360286.60000000003</v>
      </c>
      <c r="F185" s="37">
        <f t="shared" si="133"/>
        <v>0</v>
      </c>
      <c r="G185" s="37">
        <f t="shared" si="133"/>
        <v>398015.80000000005</v>
      </c>
      <c r="H185" s="37">
        <f t="shared" si="133"/>
        <v>398015.80000000005</v>
      </c>
      <c r="I185" s="37">
        <f t="shared" si="133"/>
        <v>0</v>
      </c>
      <c r="J185" s="37">
        <f t="shared" si="133"/>
        <v>0</v>
      </c>
      <c r="K185" s="37">
        <f t="shared" si="133"/>
        <v>0</v>
      </c>
      <c r="L185" s="37">
        <f t="shared" si="133"/>
        <v>0</v>
      </c>
      <c r="M185" s="37">
        <f t="shared" si="133"/>
        <v>0</v>
      </c>
      <c r="N185" s="37">
        <f t="shared" si="133"/>
        <v>0</v>
      </c>
      <c r="O185" s="37">
        <f t="shared" si="133"/>
        <v>0</v>
      </c>
      <c r="P185" s="37">
        <f t="shared" si="133"/>
        <v>0</v>
      </c>
      <c r="Q185" s="37">
        <f t="shared" si="133"/>
        <v>0</v>
      </c>
      <c r="R185" s="37">
        <f t="shared" si="133"/>
        <v>0</v>
      </c>
      <c r="S185" s="83">
        <f t="shared" si="133"/>
        <v>0</v>
      </c>
      <c r="T185" s="103">
        <f>SUM(T186+T187+T188+T189+T190+T191+T192+T193+T194+T195+T196+T197)</f>
        <v>398015.80000000005</v>
      </c>
      <c r="U185" s="37">
        <f>SUM(U186+U187+U188+U189+U190+U191+U192+U193+U194+U195+U196+U197)</f>
        <v>398015.80000000005</v>
      </c>
      <c r="V185" s="104">
        <f t="shared" ref="V185:Y185" si="134">SUM(V186+V187+V188+V189+V190+V191+V192+V193+V194+V195+V196+V197)</f>
        <v>0</v>
      </c>
      <c r="W185" s="195">
        <f t="shared" si="134"/>
        <v>394096.10000000003</v>
      </c>
      <c r="X185" s="37">
        <f t="shared" si="134"/>
        <v>394096.10000000003</v>
      </c>
      <c r="Y185" s="104">
        <f t="shared" si="134"/>
        <v>0</v>
      </c>
      <c r="Z185" s="179">
        <f t="shared" si="122"/>
        <v>99.015189849247193</v>
      </c>
      <c r="AA185" s="28">
        <f t="shared" si="123"/>
        <v>99.015189849247193</v>
      </c>
      <c r="AB185" s="98">
        <v>0</v>
      </c>
    </row>
    <row r="186" spans="1:28" s="23" customFormat="1" ht="15.75" customHeight="1" outlineLevel="1" x14ac:dyDescent="0.3">
      <c r="A186" s="231" t="s">
        <v>212</v>
      </c>
      <c r="B186" s="42" t="s">
        <v>45</v>
      </c>
      <c r="C186" s="236" t="s">
        <v>24</v>
      </c>
      <c r="D186" s="214">
        <f t="shared" si="94"/>
        <v>41361.1</v>
      </c>
      <c r="E186" s="192">
        <v>41361.1</v>
      </c>
      <c r="F186" s="25"/>
      <c r="G186" s="25">
        <f t="shared" si="112"/>
        <v>47860.1</v>
      </c>
      <c r="H186" s="25">
        <v>47860.1</v>
      </c>
      <c r="I186" s="25"/>
      <c r="J186" s="25"/>
      <c r="K186" s="26"/>
      <c r="L186" s="26"/>
      <c r="M186" s="26"/>
      <c r="N186" s="26"/>
      <c r="O186" s="26"/>
      <c r="P186" s="26"/>
      <c r="Q186" s="26"/>
      <c r="R186" s="26"/>
      <c r="S186" s="88">
        <f t="shared" si="117"/>
        <v>0</v>
      </c>
      <c r="T186" s="97">
        <f t="shared" si="119"/>
        <v>47860.1</v>
      </c>
      <c r="U186" s="28">
        <v>47860.1</v>
      </c>
      <c r="V186" s="98">
        <f t="shared" si="120"/>
        <v>0</v>
      </c>
      <c r="W186" s="192">
        <f t="shared" ref="W186:W213" si="135">SUM(X186:Y186)</f>
        <v>47650</v>
      </c>
      <c r="X186" s="28">
        <v>47650</v>
      </c>
      <c r="Y186" s="98"/>
      <c r="Z186" s="179">
        <f t="shared" si="122"/>
        <v>99.561012200141661</v>
      </c>
      <c r="AA186" s="28">
        <f t="shared" si="123"/>
        <v>99.561012200141661</v>
      </c>
      <c r="AB186" s="98"/>
    </row>
    <row r="187" spans="1:28" s="23" customFormat="1" ht="15.75" customHeight="1" outlineLevel="1" x14ac:dyDescent="0.3">
      <c r="A187" s="231" t="s">
        <v>213</v>
      </c>
      <c r="B187" s="42" t="s">
        <v>45</v>
      </c>
      <c r="C187" s="236" t="s">
        <v>24</v>
      </c>
      <c r="D187" s="214">
        <f t="shared" si="94"/>
        <v>25766.1</v>
      </c>
      <c r="E187" s="192">
        <v>25766.1</v>
      </c>
      <c r="F187" s="25"/>
      <c r="G187" s="25">
        <f t="shared" si="112"/>
        <v>26567.4</v>
      </c>
      <c r="H187" s="25">
        <v>26567.4</v>
      </c>
      <c r="I187" s="25"/>
      <c r="J187" s="25"/>
      <c r="K187" s="26"/>
      <c r="L187" s="26"/>
      <c r="M187" s="26"/>
      <c r="N187" s="26"/>
      <c r="O187" s="26"/>
      <c r="P187" s="26"/>
      <c r="Q187" s="26"/>
      <c r="R187" s="26"/>
      <c r="S187" s="88">
        <f t="shared" si="117"/>
        <v>0</v>
      </c>
      <c r="T187" s="97">
        <f t="shared" si="119"/>
        <v>26567.4</v>
      </c>
      <c r="U187" s="28">
        <f t="shared" ref="U187:U227" si="136">H187+J187+K187+M187+N187+L187</f>
        <v>26567.4</v>
      </c>
      <c r="V187" s="98">
        <f t="shared" si="120"/>
        <v>0</v>
      </c>
      <c r="W187" s="192">
        <f t="shared" si="135"/>
        <v>25653.7</v>
      </c>
      <c r="X187" s="28">
        <v>25653.7</v>
      </c>
      <c r="Y187" s="98"/>
      <c r="Z187" s="179">
        <f t="shared" si="122"/>
        <v>96.560822662360636</v>
      </c>
      <c r="AA187" s="28">
        <f t="shared" si="123"/>
        <v>96.560822662360636</v>
      </c>
      <c r="AB187" s="98"/>
    </row>
    <row r="188" spans="1:28" s="23" customFormat="1" ht="15.75" customHeight="1" outlineLevel="1" x14ac:dyDescent="0.3">
      <c r="A188" s="231" t="s">
        <v>214</v>
      </c>
      <c r="B188" s="42" t="s">
        <v>45</v>
      </c>
      <c r="C188" s="236" t="s">
        <v>24</v>
      </c>
      <c r="D188" s="214">
        <f t="shared" si="94"/>
        <v>26740.400000000001</v>
      </c>
      <c r="E188" s="192">
        <v>26740.400000000001</v>
      </c>
      <c r="F188" s="25"/>
      <c r="G188" s="25">
        <f t="shared" si="112"/>
        <v>30890.1</v>
      </c>
      <c r="H188" s="25">
        <v>30890.1</v>
      </c>
      <c r="I188" s="25"/>
      <c r="J188" s="25"/>
      <c r="K188" s="26"/>
      <c r="L188" s="26"/>
      <c r="M188" s="26"/>
      <c r="N188" s="26"/>
      <c r="O188" s="26"/>
      <c r="P188" s="26"/>
      <c r="Q188" s="26"/>
      <c r="R188" s="26"/>
      <c r="S188" s="88">
        <f t="shared" si="117"/>
        <v>0</v>
      </c>
      <c r="T188" s="97">
        <f t="shared" si="119"/>
        <v>30890.1</v>
      </c>
      <c r="U188" s="28">
        <f t="shared" si="136"/>
        <v>30890.1</v>
      </c>
      <c r="V188" s="98">
        <f t="shared" si="120"/>
        <v>0</v>
      </c>
      <c r="W188" s="192">
        <f t="shared" si="135"/>
        <v>30408.2</v>
      </c>
      <c r="X188" s="28">
        <v>30408.2</v>
      </c>
      <c r="Y188" s="98"/>
      <c r="Z188" s="179">
        <f t="shared" si="122"/>
        <v>98.43995325363143</v>
      </c>
      <c r="AA188" s="28">
        <f t="shared" si="123"/>
        <v>98.43995325363143</v>
      </c>
      <c r="AB188" s="98"/>
    </row>
    <row r="189" spans="1:28" s="23" customFormat="1" ht="15.75" customHeight="1" outlineLevel="1" x14ac:dyDescent="0.3">
      <c r="A189" s="231" t="s">
        <v>215</v>
      </c>
      <c r="B189" s="42" t="s">
        <v>45</v>
      </c>
      <c r="C189" s="236" t="s">
        <v>24</v>
      </c>
      <c r="D189" s="214">
        <f t="shared" si="94"/>
        <v>29797.200000000001</v>
      </c>
      <c r="E189" s="192">
        <v>29797.200000000001</v>
      </c>
      <c r="F189" s="25"/>
      <c r="G189" s="25">
        <f t="shared" si="112"/>
        <v>32883.5</v>
      </c>
      <c r="H189" s="25">
        <v>32883.5</v>
      </c>
      <c r="I189" s="25"/>
      <c r="J189" s="25"/>
      <c r="K189" s="26"/>
      <c r="L189" s="26"/>
      <c r="M189" s="26"/>
      <c r="N189" s="26"/>
      <c r="O189" s="26"/>
      <c r="P189" s="26"/>
      <c r="Q189" s="26"/>
      <c r="R189" s="26"/>
      <c r="S189" s="88">
        <f t="shared" si="117"/>
        <v>0</v>
      </c>
      <c r="T189" s="97">
        <f t="shared" si="119"/>
        <v>32883.5</v>
      </c>
      <c r="U189" s="28">
        <f t="shared" si="136"/>
        <v>32883.5</v>
      </c>
      <c r="V189" s="98">
        <f t="shared" si="120"/>
        <v>0</v>
      </c>
      <c r="W189" s="192">
        <f t="shared" si="135"/>
        <v>32174.6</v>
      </c>
      <c r="X189" s="28">
        <v>32174.6</v>
      </c>
      <c r="Y189" s="98"/>
      <c r="Z189" s="179">
        <f t="shared" si="122"/>
        <v>97.844207581309774</v>
      </c>
      <c r="AA189" s="28">
        <f t="shared" si="123"/>
        <v>97.844207581309774</v>
      </c>
      <c r="AB189" s="98"/>
    </row>
    <row r="190" spans="1:28" s="23" customFormat="1" ht="15.75" customHeight="1" outlineLevel="1" x14ac:dyDescent="0.3">
      <c r="A190" s="231" t="s">
        <v>216</v>
      </c>
      <c r="B190" s="42" t="s">
        <v>45</v>
      </c>
      <c r="C190" s="236" t="s">
        <v>24</v>
      </c>
      <c r="D190" s="214">
        <f t="shared" si="94"/>
        <v>2641.1</v>
      </c>
      <c r="E190" s="192">
        <v>2641.1</v>
      </c>
      <c r="F190" s="25"/>
      <c r="G190" s="25">
        <f t="shared" si="112"/>
        <v>0</v>
      </c>
      <c r="H190" s="25"/>
      <c r="I190" s="25"/>
      <c r="J190" s="25"/>
      <c r="K190" s="26"/>
      <c r="L190" s="26"/>
      <c r="M190" s="26"/>
      <c r="N190" s="26"/>
      <c r="O190" s="26"/>
      <c r="P190" s="26"/>
      <c r="Q190" s="26"/>
      <c r="R190" s="26"/>
      <c r="S190" s="88">
        <f t="shared" si="117"/>
        <v>0</v>
      </c>
      <c r="T190" s="97">
        <f t="shared" si="119"/>
        <v>0</v>
      </c>
      <c r="U190" s="28">
        <f t="shared" si="136"/>
        <v>0</v>
      </c>
      <c r="V190" s="98">
        <f t="shared" si="120"/>
        <v>0</v>
      </c>
      <c r="W190" s="192">
        <f t="shared" si="135"/>
        <v>0</v>
      </c>
      <c r="X190" s="28">
        <v>0</v>
      </c>
      <c r="Y190" s="98"/>
      <c r="Z190" s="179"/>
      <c r="AA190" s="28"/>
      <c r="AB190" s="98"/>
    </row>
    <row r="191" spans="1:28" s="23" customFormat="1" ht="15.75" customHeight="1" outlineLevel="1" x14ac:dyDescent="0.3">
      <c r="A191" s="231" t="s">
        <v>167</v>
      </c>
      <c r="B191" s="42" t="s">
        <v>45</v>
      </c>
      <c r="C191" s="236" t="s">
        <v>24</v>
      </c>
      <c r="D191" s="214">
        <f t="shared" si="94"/>
        <v>57468</v>
      </c>
      <c r="E191" s="192">
        <v>57468</v>
      </c>
      <c r="F191" s="25"/>
      <c r="G191" s="25">
        <f t="shared" si="112"/>
        <v>62274.6</v>
      </c>
      <c r="H191" s="25">
        <v>62274.6</v>
      </c>
      <c r="I191" s="25"/>
      <c r="J191" s="25"/>
      <c r="K191" s="26"/>
      <c r="L191" s="26"/>
      <c r="M191" s="26"/>
      <c r="N191" s="26"/>
      <c r="O191" s="26"/>
      <c r="P191" s="26"/>
      <c r="Q191" s="26"/>
      <c r="R191" s="26"/>
      <c r="S191" s="88">
        <f t="shared" si="117"/>
        <v>0</v>
      </c>
      <c r="T191" s="97">
        <f t="shared" si="119"/>
        <v>62274.6</v>
      </c>
      <c r="U191" s="28">
        <f t="shared" si="136"/>
        <v>62274.6</v>
      </c>
      <c r="V191" s="98">
        <f t="shared" si="120"/>
        <v>0</v>
      </c>
      <c r="W191" s="192">
        <f t="shared" si="135"/>
        <v>61657.9</v>
      </c>
      <c r="X191" s="28">
        <v>61657.9</v>
      </c>
      <c r="Y191" s="98"/>
      <c r="Z191" s="179">
        <f t="shared" si="122"/>
        <v>99.00970861314245</v>
      </c>
      <c r="AA191" s="28">
        <f t="shared" si="123"/>
        <v>99.00970861314245</v>
      </c>
      <c r="AB191" s="98"/>
    </row>
    <row r="192" spans="1:28" s="23" customFormat="1" ht="15.75" customHeight="1" outlineLevel="1" x14ac:dyDescent="0.3">
      <c r="A192" s="231" t="s">
        <v>151</v>
      </c>
      <c r="B192" s="42" t="s">
        <v>45</v>
      </c>
      <c r="C192" s="236" t="s">
        <v>24</v>
      </c>
      <c r="D192" s="214">
        <f t="shared" si="94"/>
        <v>28787.7</v>
      </c>
      <c r="E192" s="192">
        <v>28787.7</v>
      </c>
      <c r="F192" s="25"/>
      <c r="G192" s="25">
        <f t="shared" si="112"/>
        <v>31362.799999999999</v>
      </c>
      <c r="H192" s="25">
        <v>31362.799999999999</v>
      </c>
      <c r="I192" s="25"/>
      <c r="J192" s="25"/>
      <c r="K192" s="26"/>
      <c r="L192" s="26"/>
      <c r="M192" s="26"/>
      <c r="N192" s="26"/>
      <c r="O192" s="26"/>
      <c r="P192" s="26"/>
      <c r="Q192" s="26"/>
      <c r="R192" s="26"/>
      <c r="S192" s="88">
        <f t="shared" si="117"/>
        <v>0</v>
      </c>
      <c r="T192" s="97">
        <f t="shared" si="119"/>
        <v>31362.799999999999</v>
      </c>
      <c r="U192" s="28">
        <f t="shared" si="136"/>
        <v>31362.799999999999</v>
      </c>
      <c r="V192" s="98">
        <f t="shared" si="120"/>
        <v>0</v>
      </c>
      <c r="W192" s="192">
        <f t="shared" si="135"/>
        <v>31062</v>
      </c>
      <c r="X192" s="28">
        <v>31062</v>
      </c>
      <c r="Y192" s="98"/>
      <c r="Z192" s="179">
        <f t="shared" si="122"/>
        <v>99.04090196028416</v>
      </c>
      <c r="AA192" s="28">
        <f t="shared" si="123"/>
        <v>99.04090196028416</v>
      </c>
      <c r="AB192" s="98"/>
    </row>
    <row r="193" spans="1:28" s="23" customFormat="1" ht="15.75" customHeight="1" outlineLevel="1" x14ac:dyDescent="0.3">
      <c r="A193" s="231" t="s">
        <v>217</v>
      </c>
      <c r="B193" s="42" t="s">
        <v>45</v>
      </c>
      <c r="C193" s="236" t="s">
        <v>24</v>
      </c>
      <c r="D193" s="214">
        <f t="shared" si="94"/>
        <v>36420.5</v>
      </c>
      <c r="E193" s="192">
        <v>36420.5</v>
      </c>
      <c r="F193" s="25"/>
      <c r="G193" s="25">
        <f t="shared" si="112"/>
        <v>40353.800000000003</v>
      </c>
      <c r="H193" s="25">
        <v>40353.800000000003</v>
      </c>
      <c r="I193" s="25"/>
      <c r="J193" s="25"/>
      <c r="K193" s="26"/>
      <c r="L193" s="26"/>
      <c r="M193" s="26"/>
      <c r="N193" s="26"/>
      <c r="O193" s="26"/>
      <c r="P193" s="26"/>
      <c r="Q193" s="26"/>
      <c r="R193" s="26"/>
      <c r="S193" s="88">
        <f t="shared" si="117"/>
        <v>0</v>
      </c>
      <c r="T193" s="97">
        <f t="shared" si="119"/>
        <v>40353.800000000003</v>
      </c>
      <c r="U193" s="28">
        <f t="shared" si="136"/>
        <v>40353.800000000003</v>
      </c>
      <c r="V193" s="98">
        <f t="shared" si="120"/>
        <v>0</v>
      </c>
      <c r="W193" s="192">
        <f t="shared" si="135"/>
        <v>40334.800000000003</v>
      </c>
      <c r="X193" s="28">
        <v>40334.800000000003</v>
      </c>
      <c r="Y193" s="98"/>
      <c r="Z193" s="179">
        <f t="shared" si="122"/>
        <v>99.952916453964676</v>
      </c>
      <c r="AA193" s="28">
        <f t="shared" si="123"/>
        <v>99.952916453964676</v>
      </c>
      <c r="AB193" s="98"/>
    </row>
    <row r="194" spans="1:28" s="23" customFormat="1" ht="15.75" customHeight="1" outlineLevel="1" x14ac:dyDescent="0.3">
      <c r="A194" s="231" t="s">
        <v>152</v>
      </c>
      <c r="B194" s="42" t="s">
        <v>45</v>
      </c>
      <c r="C194" s="236" t="s">
        <v>24</v>
      </c>
      <c r="D194" s="214">
        <f t="shared" si="94"/>
        <v>29796</v>
      </c>
      <c r="E194" s="192">
        <v>29796</v>
      </c>
      <c r="F194" s="25"/>
      <c r="G194" s="25">
        <f t="shared" si="112"/>
        <v>35812.9</v>
      </c>
      <c r="H194" s="25">
        <v>35812.9</v>
      </c>
      <c r="I194" s="25"/>
      <c r="J194" s="25"/>
      <c r="K194" s="26"/>
      <c r="L194" s="26"/>
      <c r="M194" s="26"/>
      <c r="N194" s="26"/>
      <c r="O194" s="26"/>
      <c r="P194" s="26"/>
      <c r="Q194" s="26"/>
      <c r="R194" s="26"/>
      <c r="S194" s="88">
        <f t="shared" si="117"/>
        <v>0</v>
      </c>
      <c r="T194" s="97">
        <f t="shared" si="119"/>
        <v>35812.9</v>
      </c>
      <c r="U194" s="28">
        <f t="shared" si="136"/>
        <v>35812.9</v>
      </c>
      <c r="V194" s="98">
        <f t="shared" si="120"/>
        <v>0</v>
      </c>
      <c r="W194" s="192">
        <f t="shared" si="135"/>
        <v>35623.9</v>
      </c>
      <c r="X194" s="28">
        <v>35623.9</v>
      </c>
      <c r="Y194" s="98"/>
      <c r="Z194" s="179">
        <f t="shared" si="122"/>
        <v>99.472257203409939</v>
      </c>
      <c r="AA194" s="28">
        <f t="shared" si="123"/>
        <v>99.472257203409939</v>
      </c>
      <c r="AB194" s="98"/>
    </row>
    <row r="195" spans="1:28" s="23" customFormat="1" ht="15.75" customHeight="1" outlineLevel="1" x14ac:dyDescent="0.3">
      <c r="A195" s="231" t="s">
        <v>150</v>
      </c>
      <c r="B195" s="42" t="s">
        <v>45</v>
      </c>
      <c r="C195" s="236" t="s">
        <v>24</v>
      </c>
      <c r="D195" s="214">
        <f t="shared" si="94"/>
        <v>16990.400000000001</v>
      </c>
      <c r="E195" s="192">
        <v>16990.400000000001</v>
      </c>
      <c r="F195" s="25"/>
      <c r="G195" s="25">
        <f t="shared" si="112"/>
        <v>19426</v>
      </c>
      <c r="H195" s="25">
        <v>19426</v>
      </c>
      <c r="I195" s="25"/>
      <c r="J195" s="25"/>
      <c r="K195" s="26"/>
      <c r="L195" s="26"/>
      <c r="M195" s="26"/>
      <c r="N195" s="26"/>
      <c r="O195" s="26"/>
      <c r="P195" s="26"/>
      <c r="Q195" s="26"/>
      <c r="R195" s="26"/>
      <c r="S195" s="88">
        <f t="shared" si="117"/>
        <v>0</v>
      </c>
      <c r="T195" s="97">
        <f t="shared" si="119"/>
        <v>19426</v>
      </c>
      <c r="U195" s="28">
        <f t="shared" si="136"/>
        <v>19426</v>
      </c>
      <c r="V195" s="98">
        <f t="shared" si="120"/>
        <v>0</v>
      </c>
      <c r="W195" s="192">
        <f t="shared" si="135"/>
        <v>19410</v>
      </c>
      <c r="X195" s="28">
        <v>19410</v>
      </c>
      <c r="Y195" s="98"/>
      <c r="Z195" s="179">
        <f t="shared" si="122"/>
        <v>99.917636157726747</v>
      </c>
      <c r="AA195" s="28">
        <f t="shared" si="123"/>
        <v>99.917636157726747</v>
      </c>
      <c r="AB195" s="98"/>
    </row>
    <row r="196" spans="1:28" s="23" customFormat="1" ht="15.75" customHeight="1" outlineLevel="1" x14ac:dyDescent="0.3">
      <c r="A196" s="231" t="s">
        <v>218</v>
      </c>
      <c r="B196" s="42" t="s">
        <v>45</v>
      </c>
      <c r="C196" s="236" t="s">
        <v>24</v>
      </c>
      <c r="D196" s="214">
        <f t="shared" ref="D196:D227" si="137">SUM(E196:F196)</f>
        <v>34375.599999999999</v>
      </c>
      <c r="E196" s="192">
        <v>34375.599999999999</v>
      </c>
      <c r="F196" s="25"/>
      <c r="G196" s="25">
        <f t="shared" si="112"/>
        <v>36509.199999999997</v>
      </c>
      <c r="H196" s="25">
        <v>36509.199999999997</v>
      </c>
      <c r="I196" s="25"/>
      <c r="J196" s="25"/>
      <c r="K196" s="26"/>
      <c r="L196" s="26"/>
      <c r="M196" s="26"/>
      <c r="N196" s="26"/>
      <c r="O196" s="26"/>
      <c r="P196" s="26"/>
      <c r="Q196" s="26"/>
      <c r="R196" s="26"/>
      <c r="S196" s="88">
        <f t="shared" si="117"/>
        <v>0</v>
      </c>
      <c r="T196" s="97">
        <f t="shared" si="119"/>
        <v>36509.199999999997</v>
      </c>
      <c r="U196" s="28">
        <f t="shared" si="136"/>
        <v>36509.199999999997</v>
      </c>
      <c r="V196" s="98">
        <f t="shared" si="120"/>
        <v>0</v>
      </c>
      <c r="W196" s="192">
        <f t="shared" si="135"/>
        <v>36243.800000000003</v>
      </c>
      <c r="X196" s="28">
        <v>36243.800000000003</v>
      </c>
      <c r="Y196" s="98"/>
      <c r="Z196" s="179">
        <f t="shared" si="122"/>
        <v>99.273059941055976</v>
      </c>
      <c r="AA196" s="28">
        <f t="shared" si="123"/>
        <v>99.273059941055976</v>
      </c>
      <c r="AB196" s="98"/>
    </row>
    <row r="197" spans="1:28" s="23" customFormat="1" ht="18.75" outlineLevel="1" x14ac:dyDescent="0.3">
      <c r="A197" s="231" t="s">
        <v>219</v>
      </c>
      <c r="B197" s="42" t="s">
        <v>45</v>
      </c>
      <c r="C197" s="236" t="s">
        <v>24</v>
      </c>
      <c r="D197" s="214">
        <f t="shared" si="137"/>
        <v>30142.5</v>
      </c>
      <c r="E197" s="192">
        <v>30142.5</v>
      </c>
      <c r="F197" s="25"/>
      <c r="G197" s="25">
        <f t="shared" si="112"/>
        <v>34075.4</v>
      </c>
      <c r="H197" s="25">
        <v>34075.4</v>
      </c>
      <c r="I197" s="25"/>
      <c r="J197" s="25"/>
      <c r="K197" s="26"/>
      <c r="L197" s="26"/>
      <c r="M197" s="26"/>
      <c r="N197" s="26"/>
      <c r="O197" s="26"/>
      <c r="P197" s="26"/>
      <c r="Q197" s="26"/>
      <c r="R197" s="26"/>
      <c r="S197" s="88">
        <f t="shared" si="117"/>
        <v>0</v>
      </c>
      <c r="T197" s="97">
        <f t="shared" si="119"/>
        <v>34075.4</v>
      </c>
      <c r="U197" s="28">
        <f t="shared" si="136"/>
        <v>34075.4</v>
      </c>
      <c r="V197" s="98">
        <f t="shared" si="120"/>
        <v>0</v>
      </c>
      <c r="W197" s="192">
        <f t="shared" si="135"/>
        <v>33877.199999999997</v>
      </c>
      <c r="X197" s="28">
        <v>33877.199999999997</v>
      </c>
      <c r="Y197" s="98"/>
      <c r="Z197" s="179">
        <f t="shared" si="122"/>
        <v>99.418348720778027</v>
      </c>
      <c r="AA197" s="28">
        <f t="shared" si="123"/>
        <v>99.418348720778027</v>
      </c>
      <c r="AB197" s="98"/>
    </row>
    <row r="198" spans="1:28" s="23" customFormat="1" ht="56.25" x14ac:dyDescent="0.3">
      <c r="A198" s="231" t="s">
        <v>146</v>
      </c>
      <c r="B198" s="42" t="s">
        <v>45</v>
      </c>
      <c r="C198" s="236" t="s">
        <v>24</v>
      </c>
      <c r="D198" s="214">
        <f t="shared" si="137"/>
        <v>0</v>
      </c>
      <c r="E198" s="192"/>
      <c r="F198" s="25"/>
      <c r="G198" s="25">
        <f t="shared" si="112"/>
        <v>0</v>
      </c>
      <c r="H198" s="25"/>
      <c r="I198" s="25"/>
      <c r="J198" s="25">
        <v>102.3</v>
      </c>
      <c r="K198" s="26"/>
      <c r="L198" s="26"/>
      <c r="M198" s="26"/>
      <c r="N198" s="26"/>
      <c r="O198" s="26"/>
      <c r="P198" s="26"/>
      <c r="Q198" s="26"/>
      <c r="R198" s="26"/>
      <c r="S198" s="88">
        <f t="shared" si="117"/>
        <v>102.3</v>
      </c>
      <c r="T198" s="97">
        <f t="shared" si="119"/>
        <v>102.3</v>
      </c>
      <c r="U198" s="28">
        <f t="shared" si="136"/>
        <v>102.3</v>
      </c>
      <c r="V198" s="98">
        <f t="shared" si="120"/>
        <v>0</v>
      </c>
      <c r="W198" s="192">
        <f t="shared" si="135"/>
        <v>0</v>
      </c>
      <c r="X198" s="28">
        <v>0</v>
      </c>
      <c r="Y198" s="98"/>
      <c r="Z198" s="179">
        <f t="shared" si="122"/>
        <v>0</v>
      </c>
      <c r="AA198" s="28">
        <f t="shared" si="123"/>
        <v>0</v>
      </c>
      <c r="AB198" s="98"/>
    </row>
    <row r="199" spans="1:28" s="23" customFormat="1" ht="56.25" hidden="1" outlineLevel="1" x14ac:dyDescent="0.3">
      <c r="A199" s="231" t="s">
        <v>220</v>
      </c>
      <c r="B199" s="42" t="s">
        <v>45</v>
      </c>
      <c r="C199" s="232" t="s">
        <v>24</v>
      </c>
      <c r="D199" s="214">
        <f t="shared" si="137"/>
        <v>0</v>
      </c>
      <c r="E199" s="192"/>
      <c r="F199" s="25"/>
      <c r="G199" s="25">
        <f t="shared" si="112"/>
        <v>0</v>
      </c>
      <c r="H199" s="25"/>
      <c r="I199" s="25"/>
      <c r="J199" s="25"/>
      <c r="K199" s="26"/>
      <c r="L199" s="26"/>
      <c r="M199" s="26"/>
      <c r="N199" s="26"/>
      <c r="O199" s="26"/>
      <c r="P199" s="26"/>
      <c r="Q199" s="26"/>
      <c r="R199" s="26"/>
      <c r="S199" s="88">
        <f t="shared" si="117"/>
        <v>0</v>
      </c>
      <c r="T199" s="97">
        <f t="shared" si="119"/>
        <v>0</v>
      </c>
      <c r="U199" s="28">
        <f t="shared" si="136"/>
        <v>0</v>
      </c>
      <c r="V199" s="98">
        <f t="shared" si="120"/>
        <v>0</v>
      </c>
      <c r="W199" s="192">
        <f t="shared" si="135"/>
        <v>0</v>
      </c>
      <c r="X199" s="28"/>
      <c r="Y199" s="98"/>
      <c r="Z199" s="179" t="e">
        <f t="shared" si="122"/>
        <v>#DIV/0!</v>
      </c>
      <c r="AA199" s="28" t="e">
        <f t="shared" si="123"/>
        <v>#DIV/0!</v>
      </c>
      <c r="AB199" s="98" t="e">
        <f t="shared" si="125"/>
        <v>#DIV/0!</v>
      </c>
    </row>
    <row r="200" spans="1:28" s="23" customFormat="1" ht="56.25" hidden="1" outlineLevel="1" x14ac:dyDescent="0.3">
      <c r="A200" s="231" t="s">
        <v>221</v>
      </c>
      <c r="B200" s="42" t="s">
        <v>45</v>
      </c>
      <c r="C200" s="232" t="s">
        <v>24</v>
      </c>
      <c r="D200" s="214">
        <f t="shared" si="137"/>
        <v>0</v>
      </c>
      <c r="E200" s="192"/>
      <c r="F200" s="25"/>
      <c r="G200" s="25">
        <f t="shared" si="112"/>
        <v>0</v>
      </c>
      <c r="H200" s="25"/>
      <c r="I200" s="25"/>
      <c r="J200" s="25"/>
      <c r="K200" s="26"/>
      <c r="L200" s="26"/>
      <c r="M200" s="26"/>
      <c r="N200" s="26"/>
      <c r="O200" s="26"/>
      <c r="P200" s="26"/>
      <c r="Q200" s="26"/>
      <c r="R200" s="26"/>
      <c r="S200" s="88">
        <f t="shared" si="117"/>
        <v>0</v>
      </c>
      <c r="T200" s="97">
        <f t="shared" si="119"/>
        <v>0</v>
      </c>
      <c r="U200" s="28">
        <f t="shared" si="136"/>
        <v>0</v>
      </c>
      <c r="V200" s="98">
        <f t="shared" si="120"/>
        <v>0</v>
      </c>
      <c r="W200" s="192">
        <f t="shared" si="135"/>
        <v>0</v>
      </c>
      <c r="X200" s="28"/>
      <c r="Y200" s="98"/>
      <c r="Z200" s="179" t="e">
        <f t="shared" si="122"/>
        <v>#DIV/0!</v>
      </c>
      <c r="AA200" s="28" t="e">
        <f t="shared" si="123"/>
        <v>#DIV/0!</v>
      </c>
      <c r="AB200" s="98" t="e">
        <f t="shared" si="125"/>
        <v>#DIV/0!</v>
      </c>
    </row>
    <row r="201" spans="1:28" s="23" customFormat="1" ht="18.75" hidden="1" outlineLevel="1" x14ac:dyDescent="0.3">
      <c r="A201" s="231" t="s">
        <v>222</v>
      </c>
      <c r="B201" s="42" t="s">
        <v>45</v>
      </c>
      <c r="C201" s="232" t="s">
        <v>24</v>
      </c>
      <c r="D201" s="214">
        <f t="shared" si="137"/>
        <v>0</v>
      </c>
      <c r="E201" s="192"/>
      <c r="F201" s="25"/>
      <c r="G201" s="25">
        <f t="shared" si="112"/>
        <v>0</v>
      </c>
      <c r="H201" s="25"/>
      <c r="I201" s="25"/>
      <c r="J201" s="25"/>
      <c r="K201" s="26"/>
      <c r="L201" s="26"/>
      <c r="M201" s="26"/>
      <c r="N201" s="26"/>
      <c r="O201" s="26"/>
      <c r="P201" s="26"/>
      <c r="Q201" s="26"/>
      <c r="R201" s="26"/>
      <c r="S201" s="88">
        <f t="shared" si="117"/>
        <v>0</v>
      </c>
      <c r="T201" s="97">
        <f t="shared" si="119"/>
        <v>0</v>
      </c>
      <c r="U201" s="28">
        <f t="shared" si="136"/>
        <v>0</v>
      </c>
      <c r="V201" s="98">
        <f t="shared" si="120"/>
        <v>0</v>
      </c>
      <c r="W201" s="192">
        <f t="shared" si="135"/>
        <v>0</v>
      </c>
      <c r="X201" s="28"/>
      <c r="Y201" s="98"/>
      <c r="Z201" s="179" t="e">
        <f t="shared" si="122"/>
        <v>#DIV/0!</v>
      </c>
      <c r="AA201" s="28" t="e">
        <f t="shared" si="123"/>
        <v>#DIV/0!</v>
      </c>
      <c r="AB201" s="98" t="e">
        <f t="shared" si="125"/>
        <v>#DIV/0!</v>
      </c>
    </row>
    <row r="202" spans="1:28" s="23" customFormat="1" ht="18.75" hidden="1" outlineLevel="1" x14ac:dyDescent="0.3">
      <c r="A202" s="231" t="s">
        <v>223</v>
      </c>
      <c r="B202" s="42" t="s">
        <v>45</v>
      </c>
      <c r="C202" s="232" t="s">
        <v>24</v>
      </c>
      <c r="D202" s="214">
        <f t="shared" si="137"/>
        <v>0</v>
      </c>
      <c r="E202" s="192"/>
      <c r="F202" s="25"/>
      <c r="G202" s="25">
        <f t="shared" si="112"/>
        <v>0</v>
      </c>
      <c r="H202" s="25"/>
      <c r="I202" s="25"/>
      <c r="J202" s="25"/>
      <c r="K202" s="26"/>
      <c r="L202" s="26"/>
      <c r="M202" s="26"/>
      <c r="N202" s="26"/>
      <c r="O202" s="26"/>
      <c r="P202" s="26"/>
      <c r="Q202" s="26"/>
      <c r="R202" s="26"/>
      <c r="S202" s="88">
        <f t="shared" si="117"/>
        <v>0</v>
      </c>
      <c r="T202" s="97">
        <f t="shared" si="119"/>
        <v>0</v>
      </c>
      <c r="U202" s="28">
        <f t="shared" si="136"/>
        <v>0</v>
      </c>
      <c r="V202" s="98">
        <f t="shared" si="120"/>
        <v>0</v>
      </c>
      <c r="W202" s="192">
        <f t="shared" si="135"/>
        <v>0</v>
      </c>
      <c r="X202" s="28"/>
      <c r="Y202" s="98"/>
      <c r="Z202" s="179" t="e">
        <f t="shared" si="122"/>
        <v>#DIV/0!</v>
      </c>
      <c r="AA202" s="28" t="e">
        <f t="shared" si="123"/>
        <v>#DIV/0!</v>
      </c>
      <c r="AB202" s="98" t="e">
        <f t="shared" si="125"/>
        <v>#DIV/0!</v>
      </c>
    </row>
    <row r="203" spans="1:28" s="23" customFormat="1" ht="18.75" hidden="1" outlineLevel="1" x14ac:dyDescent="0.3">
      <c r="A203" s="231" t="s">
        <v>224</v>
      </c>
      <c r="B203" s="42" t="s">
        <v>45</v>
      </c>
      <c r="C203" s="232" t="s">
        <v>24</v>
      </c>
      <c r="D203" s="214">
        <f t="shared" si="137"/>
        <v>0</v>
      </c>
      <c r="E203" s="192"/>
      <c r="F203" s="25"/>
      <c r="G203" s="25">
        <f t="shared" si="112"/>
        <v>0</v>
      </c>
      <c r="H203" s="25"/>
      <c r="I203" s="25"/>
      <c r="J203" s="25"/>
      <c r="K203" s="26"/>
      <c r="L203" s="26"/>
      <c r="M203" s="26"/>
      <c r="N203" s="26"/>
      <c r="O203" s="26"/>
      <c r="P203" s="26"/>
      <c r="Q203" s="26"/>
      <c r="R203" s="26"/>
      <c r="S203" s="88">
        <f t="shared" si="117"/>
        <v>0</v>
      </c>
      <c r="T203" s="97">
        <f t="shared" si="119"/>
        <v>0</v>
      </c>
      <c r="U203" s="28">
        <f t="shared" si="136"/>
        <v>0</v>
      </c>
      <c r="V203" s="98">
        <f t="shared" si="120"/>
        <v>0</v>
      </c>
      <c r="W203" s="192">
        <f t="shared" si="135"/>
        <v>0</v>
      </c>
      <c r="X203" s="28"/>
      <c r="Y203" s="98"/>
      <c r="Z203" s="179" t="e">
        <f t="shared" si="122"/>
        <v>#DIV/0!</v>
      </c>
      <c r="AA203" s="28" t="e">
        <f t="shared" si="123"/>
        <v>#DIV/0!</v>
      </c>
      <c r="AB203" s="98" t="e">
        <f t="shared" si="125"/>
        <v>#DIV/0!</v>
      </c>
    </row>
    <row r="204" spans="1:28" s="23" customFormat="1" ht="18.75" hidden="1" outlineLevel="1" x14ac:dyDescent="0.3">
      <c r="A204" s="231" t="s">
        <v>225</v>
      </c>
      <c r="B204" s="42" t="s">
        <v>45</v>
      </c>
      <c r="C204" s="232" t="s">
        <v>24</v>
      </c>
      <c r="D204" s="214">
        <f t="shared" si="137"/>
        <v>0</v>
      </c>
      <c r="E204" s="192"/>
      <c r="F204" s="25"/>
      <c r="G204" s="25">
        <f t="shared" si="112"/>
        <v>0</v>
      </c>
      <c r="H204" s="25"/>
      <c r="I204" s="25"/>
      <c r="J204" s="25"/>
      <c r="K204" s="26"/>
      <c r="L204" s="26"/>
      <c r="M204" s="26"/>
      <c r="N204" s="26"/>
      <c r="O204" s="26"/>
      <c r="P204" s="26"/>
      <c r="Q204" s="26"/>
      <c r="R204" s="26"/>
      <c r="S204" s="88">
        <f t="shared" si="117"/>
        <v>0</v>
      </c>
      <c r="T204" s="97">
        <f t="shared" si="119"/>
        <v>0</v>
      </c>
      <c r="U204" s="28">
        <f t="shared" si="136"/>
        <v>0</v>
      </c>
      <c r="V204" s="98">
        <f t="shared" si="120"/>
        <v>0</v>
      </c>
      <c r="W204" s="192">
        <f t="shared" si="135"/>
        <v>0</v>
      </c>
      <c r="X204" s="28"/>
      <c r="Y204" s="98"/>
      <c r="Z204" s="179" t="e">
        <f t="shared" si="122"/>
        <v>#DIV/0!</v>
      </c>
      <c r="AA204" s="28" t="e">
        <f t="shared" si="123"/>
        <v>#DIV/0!</v>
      </c>
      <c r="AB204" s="98" t="e">
        <f t="shared" si="125"/>
        <v>#DIV/0!</v>
      </c>
    </row>
    <row r="205" spans="1:28" s="23" customFormat="1" ht="18.75" hidden="1" outlineLevel="1" x14ac:dyDescent="0.3">
      <c r="A205" s="231" t="s">
        <v>226</v>
      </c>
      <c r="B205" s="42" t="s">
        <v>45</v>
      </c>
      <c r="C205" s="232" t="s">
        <v>24</v>
      </c>
      <c r="D205" s="214">
        <f t="shared" si="137"/>
        <v>0</v>
      </c>
      <c r="E205" s="192"/>
      <c r="F205" s="25"/>
      <c r="G205" s="25">
        <f t="shared" si="112"/>
        <v>0</v>
      </c>
      <c r="H205" s="25"/>
      <c r="I205" s="25"/>
      <c r="J205" s="25"/>
      <c r="K205" s="26"/>
      <c r="L205" s="26"/>
      <c r="M205" s="26"/>
      <c r="N205" s="26"/>
      <c r="O205" s="26"/>
      <c r="P205" s="26"/>
      <c r="Q205" s="26"/>
      <c r="R205" s="26"/>
      <c r="S205" s="88">
        <f t="shared" si="117"/>
        <v>0</v>
      </c>
      <c r="T205" s="97">
        <f t="shared" si="119"/>
        <v>0</v>
      </c>
      <c r="U205" s="28">
        <f t="shared" si="136"/>
        <v>0</v>
      </c>
      <c r="V205" s="98">
        <f t="shared" si="120"/>
        <v>0</v>
      </c>
      <c r="W205" s="192">
        <f t="shared" si="135"/>
        <v>0</v>
      </c>
      <c r="X205" s="28"/>
      <c r="Y205" s="98"/>
      <c r="Z205" s="179" t="e">
        <f t="shared" si="122"/>
        <v>#DIV/0!</v>
      </c>
      <c r="AA205" s="28" t="e">
        <f t="shared" si="123"/>
        <v>#DIV/0!</v>
      </c>
      <c r="AB205" s="98" t="e">
        <f t="shared" si="125"/>
        <v>#DIV/0!</v>
      </c>
    </row>
    <row r="206" spans="1:28" s="23" customFormat="1" ht="18.75" hidden="1" outlineLevel="1" x14ac:dyDescent="0.3">
      <c r="A206" s="231" t="s">
        <v>227</v>
      </c>
      <c r="B206" s="42" t="s">
        <v>45</v>
      </c>
      <c r="C206" s="232" t="s">
        <v>24</v>
      </c>
      <c r="D206" s="214">
        <f t="shared" si="137"/>
        <v>0</v>
      </c>
      <c r="E206" s="192"/>
      <c r="F206" s="25"/>
      <c r="G206" s="25">
        <f t="shared" si="112"/>
        <v>0</v>
      </c>
      <c r="H206" s="25"/>
      <c r="I206" s="25"/>
      <c r="J206" s="25"/>
      <c r="K206" s="26"/>
      <c r="L206" s="26"/>
      <c r="M206" s="26"/>
      <c r="N206" s="26"/>
      <c r="O206" s="26"/>
      <c r="P206" s="26"/>
      <c r="Q206" s="26"/>
      <c r="R206" s="26"/>
      <c r="S206" s="88">
        <f t="shared" si="117"/>
        <v>0</v>
      </c>
      <c r="T206" s="97">
        <f t="shared" si="119"/>
        <v>0</v>
      </c>
      <c r="U206" s="28">
        <f t="shared" si="136"/>
        <v>0</v>
      </c>
      <c r="V206" s="98">
        <f t="shared" si="120"/>
        <v>0</v>
      </c>
      <c r="W206" s="192">
        <f t="shared" si="135"/>
        <v>0</v>
      </c>
      <c r="X206" s="28"/>
      <c r="Y206" s="98"/>
      <c r="Z206" s="179" t="e">
        <f t="shared" si="122"/>
        <v>#DIV/0!</v>
      </c>
      <c r="AA206" s="28" t="e">
        <f t="shared" si="123"/>
        <v>#DIV/0!</v>
      </c>
      <c r="AB206" s="98" t="e">
        <f t="shared" si="125"/>
        <v>#DIV/0!</v>
      </c>
    </row>
    <row r="207" spans="1:28" s="23" customFormat="1" ht="18.75" hidden="1" outlineLevel="1" x14ac:dyDescent="0.3">
      <c r="A207" s="231" t="s">
        <v>228</v>
      </c>
      <c r="B207" s="42" t="s">
        <v>45</v>
      </c>
      <c r="C207" s="232" t="s">
        <v>24</v>
      </c>
      <c r="D207" s="214">
        <f t="shared" si="137"/>
        <v>0</v>
      </c>
      <c r="E207" s="192"/>
      <c r="F207" s="25"/>
      <c r="G207" s="25">
        <f t="shared" si="112"/>
        <v>0</v>
      </c>
      <c r="H207" s="25"/>
      <c r="I207" s="25"/>
      <c r="J207" s="25"/>
      <c r="K207" s="26"/>
      <c r="L207" s="26"/>
      <c r="M207" s="26"/>
      <c r="N207" s="26"/>
      <c r="O207" s="26"/>
      <c r="P207" s="26"/>
      <c r="Q207" s="26"/>
      <c r="R207" s="26"/>
      <c r="S207" s="88">
        <f t="shared" si="117"/>
        <v>0</v>
      </c>
      <c r="T207" s="97">
        <f t="shared" si="119"/>
        <v>0</v>
      </c>
      <c r="U207" s="28">
        <f t="shared" si="136"/>
        <v>0</v>
      </c>
      <c r="V207" s="98">
        <f t="shared" si="120"/>
        <v>0</v>
      </c>
      <c r="W207" s="192">
        <f t="shared" si="135"/>
        <v>0</v>
      </c>
      <c r="X207" s="28"/>
      <c r="Y207" s="98"/>
      <c r="Z207" s="179" t="e">
        <f t="shared" si="122"/>
        <v>#DIV/0!</v>
      </c>
      <c r="AA207" s="28" t="e">
        <f t="shared" si="123"/>
        <v>#DIV/0!</v>
      </c>
      <c r="AB207" s="98" t="e">
        <f t="shared" si="125"/>
        <v>#DIV/0!</v>
      </c>
    </row>
    <row r="208" spans="1:28" s="23" customFormat="1" ht="18.75" hidden="1" outlineLevel="1" x14ac:dyDescent="0.3">
      <c r="A208" s="231" t="s">
        <v>229</v>
      </c>
      <c r="B208" s="42" t="s">
        <v>45</v>
      </c>
      <c r="C208" s="232" t="s">
        <v>24</v>
      </c>
      <c r="D208" s="214">
        <f t="shared" si="137"/>
        <v>0</v>
      </c>
      <c r="E208" s="192"/>
      <c r="F208" s="25"/>
      <c r="G208" s="25">
        <f t="shared" si="112"/>
        <v>0</v>
      </c>
      <c r="H208" s="25"/>
      <c r="I208" s="25"/>
      <c r="J208" s="25"/>
      <c r="K208" s="26"/>
      <c r="L208" s="26"/>
      <c r="M208" s="26"/>
      <c r="N208" s="26"/>
      <c r="O208" s="26"/>
      <c r="P208" s="26"/>
      <c r="Q208" s="26"/>
      <c r="R208" s="26"/>
      <c r="S208" s="88">
        <f t="shared" si="117"/>
        <v>0</v>
      </c>
      <c r="T208" s="97">
        <f t="shared" si="119"/>
        <v>0</v>
      </c>
      <c r="U208" s="28">
        <f t="shared" si="136"/>
        <v>0</v>
      </c>
      <c r="V208" s="98">
        <f t="shared" si="120"/>
        <v>0</v>
      </c>
      <c r="W208" s="192">
        <f t="shared" si="135"/>
        <v>0</v>
      </c>
      <c r="X208" s="28"/>
      <c r="Y208" s="98"/>
      <c r="Z208" s="179" t="e">
        <f t="shared" si="122"/>
        <v>#DIV/0!</v>
      </c>
      <c r="AA208" s="28" t="e">
        <f t="shared" si="123"/>
        <v>#DIV/0!</v>
      </c>
      <c r="AB208" s="98" t="e">
        <f t="shared" si="125"/>
        <v>#DIV/0!</v>
      </c>
    </row>
    <row r="209" spans="1:28" s="23" customFormat="1" ht="18.75" hidden="1" outlineLevel="1" x14ac:dyDescent="0.3">
      <c r="A209" s="231" t="s">
        <v>230</v>
      </c>
      <c r="B209" s="42" t="s">
        <v>45</v>
      </c>
      <c r="C209" s="232" t="s">
        <v>24</v>
      </c>
      <c r="D209" s="214">
        <f t="shared" si="137"/>
        <v>0</v>
      </c>
      <c r="E209" s="192"/>
      <c r="F209" s="25"/>
      <c r="G209" s="25">
        <f t="shared" si="112"/>
        <v>0</v>
      </c>
      <c r="H209" s="25"/>
      <c r="I209" s="25"/>
      <c r="J209" s="25"/>
      <c r="K209" s="26"/>
      <c r="L209" s="26"/>
      <c r="M209" s="26"/>
      <c r="N209" s="26"/>
      <c r="O209" s="26"/>
      <c r="P209" s="26"/>
      <c r="Q209" s="26"/>
      <c r="R209" s="26"/>
      <c r="S209" s="88">
        <f t="shared" si="117"/>
        <v>0</v>
      </c>
      <c r="T209" s="97">
        <f t="shared" si="119"/>
        <v>0</v>
      </c>
      <c r="U209" s="28">
        <f t="shared" si="136"/>
        <v>0</v>
      </c>
      <c r="V209" s="98">
        <f t="shared" si="120"/>
        <v>0</v>
      </c>
      <c r="W209" s="192">
        <f t="shared" si="135"/>
        <v>0</v>
      </c>
      <c r="X209" s="28"/>
      <c r="Y209" s="98"/>
      <c r="Z209" s="179" t="e">
        <f t="shared" si="122"/>
        <v>#DIV/0!</v>
      </c>
      <c r="AA209" s="28" t="e">
        <f t="shared" si="123"/>
        <v>#DIV/0!</v>
      </c>
      <c r="AB209" s="98" t="e">
        <f t="shared" si="125"/>
        <v>#DIV/0!</v>
      </c>
    </row>
    <row r="210" spans="1:28" s="23" customFormat="1" ht="18.75" hidden="1" outlineLevel="1" x14ac:dyDescent="0.3">
      <c r="A210" s="231" t="s">
        <v>231</v>
      </c>
      <c r="B210" s="42" t="s">
        <v>45</v>
      </c>
      <c r="C210" s="232" t="s">
        <v>24</v>
      </c>
      <c r="D210" s="214">
        <f t="shared" si="137"/>
        <v>0</v>
      </c>
      <c r="E210" s="192"/>
      <c r="F210" s="25"/>
      <c r="G210" s="25">
        <f t="shared" si="112"/>
        <v>0</v>
      </c>
      <c r="H210" s="25"/>
      <c r="I210" s="25"/>
      <c r="J210" s="25"/>
      <c r="K210" s="26"/>
      <c r="L210" s="26"/>
      <c r="M210" s="26"/>
      <c r="N210" s="26"/>
      <c r="O210" s="26"/>
      <c r="P210" s="26"/>
      <c r="Q210" s="26"/>
      <c r="R210" s="26"/>
      <c r="S210" s="88">
        <f t="shared" si="117"/>
        <v>0</v>
      </c>
      <c r="T210" s="97">
        <f t="shared" si="119"/>
        <v>0</v>
      </c>
      <c r="U210" s="28">
        <f t="shared" si="136"/>
        <v>0</v>
      </c>
      <c r="V210" s="98">
        <f t="shared" si="120"/>
        <v>0</v>
      </c>
      <c r="W210" s="192">
        <f t="shared" si="135"/>
        <v>0</v>
      </c>
      <c r="X210" s="28"/>
      <c r="Y210" s="98"/>
      <c r="Z210" s="179" t="e">
        <f t="shared" si="122"/>
        <v>#DIV/0!</v>
      </c>
      <c r="AA210" s="28" t="e">
        <f t="shared" si="123"/>
        <v>#DIV/0!</v>
      </c>
      <c r="AB210" s="98" t="e">
        <f t="shared" si="125"/>
        <v>#DIV/0!</v>
      </c>
    </row>
    <row r="211" spans="1:28" s="23" customFormat="1" ht="75" collapsed="1" x14ac:dyDescent="0.3">
      <c r="A211" s="231" t="s">
        <v>232</v>
      </c>
      <c r="B211" s="42" t="s">
        <v>45</v>
      </c>
      <c r="C211" s="232" t="s">
        <v>24</v>
      </c>
      <c r="D211" s="214">
        <f t="shared" si="137"/>
        <v>0</v>
      </c>
      <c r="E211" s="192"/>
      <c r="F211" s="25"/>
      <c r="G211" s="25">
        <f t="shared" ref="G211:G296" si="138">SUM(H211:I211)</f>
        <v>2200</v>
      </c>
      <c r="H211" s="25">
        <v>2200</v>
      </c>
      <c r="I211" s="25"/>
      <c r="J211" s="25"/>
      <c r="K211" s="26"/>
      <c r="L211" s="26"/>
      <c r="M211" s="26"/>
      <c r="N211" s="26"/>
      <c r="O211" s="26"/>
      <c r="P211" s="26"/>
      <c r="Q211" s="26"/>
      <c r="R211" s="26"/>
      <c r="S211" s="88">
        <f t="shared" si="117"/>
        <v>0</v>
      </c>
      <c r="T211" s="97">
        <f t="shared" si="119"/>
        <v>2200</v>
      </c>
      <c r="U211" s="28">
        <f t="shared" si="136"/>
        <v>2200</v>
      </c>
      <c r="V211" s="98">
        <f t="shared" si="120"/>
        <v>0</v>
      </c>
      <c r="W211" s="192">
        <f t="shared" si="135"/>
        <v>2193.1</v>
      </c>
      <c r="X211" s="28">
        <v>2193.1</v>
      </c>
      <c r="Y211" s="98"/>
      <c r="Z211" s="179">
        <f t="shared" si="122"/>
        <v>99.686363636363623</v>
      </c>
      <c r="AA211" s="28">
        <f t="shared" si="123"/>
        <v>99.686363636363623</v>
      </c>
      <c r="AB211" s="98"/>
    </row>
    <row r="212" spans="1:28" s="23" customFormat="1" ht="56.25" x14ac:dyDescent="0.3">
      <c r="A212" s="231" t="s">
        <v>233</v>
      </c>
      <c r="B212" s="42" t="s">
        <v>45</v>
      </c>
      <c r="C212" s="232" t="s">
        <v>24</v>
      </c>
      <c r="D212" s="214">
        <f t="shared" si="137"/>
        <v>21402</v>
      </c>
      <c r="E212" s="192">
        <v>3290</v>
      </c>
      <c r="F212" s="25">
        <v>18112</v>
      </c>
      <c r="G212" s="25">
        <f t="shared" si="138"/>
        <v>46402</v>
      </c>
      <c r="H212" s="25">
        <v>3290</v>
      </c>
      <c r="I212" s="25">
        <v>43112</v>
      </c>
      <c r="J212" s="25"/>
      <c r="K212" s="26"/>
      <c r="L212" s="26"/>
      <c r="M212" s="26"/>
      <c r="N212" s="26"/>
      <c r="O212" s="26"/>
      <c r="P212" s="26"/>
      <c r="Q212" s="26"/>
      <c r="R212" s="26"/>
      <c r="S212" s="88">
        <f t="shared" si="117"/>
        <v>0</v>
      </c>
      <c r="T212" s="97">
        <f t="shared" si="119"/>
        <v>46402</v>
      </c>
      <c r="U212" s="28">
        <f t="shared" si="136"/>
        <v>3290</v>
      </c>
      <c r="V212" s="98">
        <f t="shared" si="120"/>
        <v>43112</v>
      </c>
      <c r="W212" s="192">
        <f t="shared" si="135"/>
        <v>46402</v>
      </c>
      <c r="X212" s="28">
        <v>3290</v>
      </c>
      <c r="Y212" s="98">
        <v>43112</v>
      </c>
      <c r="Z212" s="179">
        <f t="shared" si="122"/>
        <v>100</v>
      </c>
      <c r="AA212" s="28">
        <f t="shared" si="123"/>
        <v>100</v>
      </c>
      <c r="AB212" s="98">
        <f t="shared" si="125"/>
        <v>100</v>
      </c>
    </row>
    <row r="213" spans="1:28" s="23" customFormat="1" ht="56.25" x14ac:dyDescent="0.3">
      <c r="A213" s="244" t="s">
        <v>234</v>
      </c>
      <c r="B213" s="42" t="s">
        <v>45</v>
      </c>
      <c r="C213" s="232" t="s">
        <v>24</v>
      </c>
      <c r="D213" s="214">
        <f t="shared" si="137"/>
        <v>11330</v>
      </c>
      <c r="E213" s="192">
        <v>11330</v>
      </c>
      <c r="F213" s="25"/>
      <c r="G213" s="25">
        <f t="shared" si="138"/>
        <v>47489.4</v>
      </c>
      <c r="H213" s="25">
        <v>12841.1</v>
      </c>
      <c r="I213" s="25">
        <v>34648.300000000003</v>
      </c>
      <c r="J213" s="44"/>
      <c r="K213" s="26"/>
      <c r="L213" s="26"/>
      <c r="M213" s="26"/>
      <c r="N213" s="26"/>
      <c r="O213" s="30"/>
      <c r="P213" s="26"/>
      <c r="Q213" s="26"/>
      <c r="R213" s="26"/>
      <c r="S213" s="88">
        <f t="shared" si="117"/>
        <v>0</v>
      </c>
      <c r="T213" s="97">
        <f t="shared" si="119"/>
        <v>47489.4</v>
      </c>
      <c r="U213" s="28">
        <f t="shared" si="136"/>
        <v>12841.1</v>
      </c>
      <c r="V213" s="98">
        <f t="shared" si="120"/>
        <v>34648.300000000003</v>
      </c>
      <c r="W213" s="192">
        <f t="shared" si="135"/>
        <v>47389.4</v>
      </c>
      <c r="X213" s="28">
        <v>12741.1</v>
      </c>
      <c r="Y213" s="98">
        <v>34648.300000000003</v>
      </c>
      <c r="Z213" s="179">
        <f t="shared" si="122"/>
        <v>99.789426693114663</v>
      </c>
      <c r="AA213" s="28">
        <f t="shared" si="123"/>
        <v>99.22125051592154</v>
      </c>
      <c r="AB213" s="98">
        <f t="shared" si="125"/>
        <v>100</v>
      </c>
    </row>
    <row r="214" spans="1:28" s="38" customFormat="1" ht="18.75" x14ac:dyDescent="0.3">
      <c r="A214" s="245" t="s">
        <v>235</v>
      </c>
      <c r="B214" s="45" t="s">
        <v>45</v>
      </c>
      <c r="C214" s="234" t="s">
        <v>24</v>
      </c>
      <c r="D214" s="217">
        <f>SUM(E214:F214)</f>
        <v>16316.1</v>
      </c>
      <c r="E214" s="196">
        <f>SUM(E215:E227)</f>
        <v>12500</v>
      </c>
      <c r="F214" s="39">
        <f>SUM(F215:F227)</f>
        <v>3816.1</v>
      </c>
      <c r="G214" s="37">
        <f t="shared" si="138"/>
        <v>22244.5</v>
      </c>
      <c r="H214" s="39">
        <f t="shared" ref="H214:V214" si="139">SUM(H215:H227)</f>
        <v>17344.8</v>
      </c>
      <c r="I214" s="39">
        <f t="shared" si="139"/>
        <v>4899.7</v>
      </c>
      <c r="J214" s="39">
        <f t="shared" si="139"/>
        <v>-1157</v>
      </c>
      <c r="K214" s="39">
        <f t="shared" si="139"/>
        <v>0</v>
      </c>
      <c r="L214" s="39">
        <f t="shared" si="139"/>
        <v>200</v>
      </c>
      <c r="M214" s="39">
        <f t="shared" si="139"/>
        <v>0</v>
      </c>
      <c r="N214" s="39">
        <f t="shared" si="139"/>
        <v>0</v>
      </c>
      <c r="O214" s="39">
        <f t="shared" si="139"/>
        <v>348</v>
      </c>
      <c r="P214" s="39">
        <f t="shared" si="139"/>
        <v>0</v>
      </c>
      <c r="Q214" s="39">
        <f t="shared" si="139"/>
        <v>0</v>
      </c>
      <c r="R214" s="39">
        <f t="shared" si="139"/>
        <v>0</v>
      </c>
      <c r="S214" s="84">
        <f t="shared" si="139"/>
        <v>-609</v>
      </c>
      <c r="T214" s="105">
        <f t="shared" si="139"/>
        <v>21635.5</v>
      </c>
      <c r="U214" s="39">
        <f>SUM(U215:U227)</f>
        <v>16387.8</v>
      </c>
      <c r="V214" s="106">
        <f t="shared" si="139"/>
        <v>5247.7</v>
      </c>
      <c r="W214" s="196">
        <f t="shared" ref="W214" si="140">SUM(W215:W227)</f>
        <v>20653.8</v>
      </c>
      <c r="X214" s="39">
        <f>SUM(X215:X227)</f>
        <v>15417.400000000001</v>
      </c>
      <c r="Y214" s="106">
        <f t="shared" ref="Y214" si="141">SUM(Y215:Y227)</f>
        <v>5236.3999999999996</v>
      </c>
      <c r="Z214" s="180">
        <f t="shared" si="122"/>
        <v>95.462549975734319</v>
      </c>
      <c r="AA214" s="27">
        <f t="shared" si="123"/>
        <v>94.078521827212938</v>
      </c>
      <c r="AB214" s="114">
        <f t="shared" si="125"/>
        <v>99.784667568649127</v>
      </c>
    </row>
    <row r="215" spans="1:28" s="23" customFormat="1" ht="18.75" outlineLevel="1" x14ac:dyDescent="0.3">
      <c r="A215" s="231" t="s">
        <v>212</v>
      </c>
      <c r="B215" s="42" t="s">
        <v>45</v>
      </c>
      <c r="C215" s="232" t="s">
        <v>24</v>
      </c>
      <c r="D215" s="214">
        <f t="shared" si="137"/>
        <v>2853.4</v>
      </c>
      <c r="E215" s="192">
        <v>1500</v>
      </c>
      <c r="F215" s="25">
        <v>1353.4</v>
      </c>
      <c r="G215" s="25">
        <f t="shared" si="138"/>
        <v>3054.3</v>
      </c>
      <c r="H215" s="25">
        <v>1522.4</v>
      </c>
      <c r="I215" s="25">
        <v>1531.9</v>
      </c>
      <c r="J215" s="25"/>
      <c r="K215" s="26"/>
      <c r="L215" s="26"/>
      <c r="M215" s="26"/>
      <c r="N215" s="26"/>
      <c r="O215" s="26"/>
      <c r="P215" s="26"/>
      <c r="Q215" s="26"/>
      <c r="R215" s="26"/>
      <c r="S215" s="88">
        <f t="shared" si="117"/>
        <v>0</v>
      </c>
      <c r="T215" s="97">
        <f t="shared" si="119"/>
        <v>3054.3</v>
      </c>
      <c r="U215" s="28">
        <f t="shared" si="136"/>
        <v>1522.4</v>
      </c>
      <c r="V215" s="98">
        <f t="shared" si="120"/>
        <v>1531.9</v>
      </c>
      <c r="W215" s="192">
        <f t="shared" ref="W215:W227" si="142">SUM(X215:Y215)</f>
        <v>2597.6000000000004</v>
      </c>
      <c r="X215" s="28">
        <v>1070.7</v>
      </c>
      <c r="Y215" s="98">
        <v>1526.9</v>
      </c>
      <c r="Z215" s="179">
        <f t="shared" si="122"/>
        <v>85.047310349343547</v>
      </c>
      <c r="AA215" s="28">
        <f t="shared" si="123"/>
        <v>70.32974251182344</v>
      </c>
      <c r="AB215" s="98">
        <f t="shared" si="125"/>
        <v>99.673607937854953</v>
      </c>
    </row>
    <row r="216" spans="1:28" s="23" customFormat="1" ht="18.75" outlineLevel="1" x14ac:dyDescent="0.3">
      <c r="A216" s="231" t="s">
        <v>213</v>
      </c>
      <c r="B216" s="42" t="s">
        <v>45</v>
      </c>
      <c r="C216" s="232" t="s">
        <v>24</v>
      </c>
      <c r="D216" s="214">
        <f t="shared" si="137"/>
        <v>1061.0999999999999</v>
      </c>
      <c r="E216" s="192">
        <v>950</v>
      </c>
      <c r="F216" s="25">
        <v>111.1</v>
      </c>
      <c r="G216" s="25">
        <f t="shared" si="138"/>
        <v>1263.0999999999999</v>
      </c>
      <c r="H216" s="25">
        <v>900</v>
      </c>
      <c r="I216" s="25">
        <v>363.1</v>
      </c>
      <c r="J216" s="25">
        <v>-236.9</v>
      </c>
      <c r="K216" s="26"/>
      <c r="L216" s="26"/>
      <c r="M216" s="26"/>
      <c r="N216" s="26"/>
      <c r="O216" s="26"/>
      <c r="P216" s="26"/>
      <c r="Q216" s="26"/>
      <c r="R216" s="26"/>
      <c r="S216" s="88">
        <f t="shared" si="117"/>
        <v>-236.9</v>
      </c>
      <c r="T216" s="97">
        <f t="shared" si="119"/>
        <v>1026.2</v>
      </c>
      <c r="U216" s="28">
        <f t="shared" si="136"/>
        <v>663.1</v>
      </c>
      <c r="V216" s="98">
        <f t="shared" si="120"/>
        <v>363.1</v>
      </c>
      <c r="W216" s="192">
        <f t="shared" si="142"/>
        <v>997.2</v>
      </c>
      <c r="X216" s="28">
        <v>634.1</v>
      </c>
      <c r="Y216" s="98">
        <v>363.1</v>
      </c>
      <c r="Z216" s="179">
        <f t="shared" si="122"/>
        <v>97.174040148119275</v>
      </c>
      <c r="AA216" s="28">
        <f t="shared" si="123"/>
        <v>95.626602322424972</v>
      </c>
      <c r="AB216" s="98">
        <f t="shared" si="125"/>
        <v>100</v>
      </c>
    </row>
    <row r="217" spans="1:28" s="23" customFormat="1" ht="18.75" outlineLevel="1" x14ac:dyDescent="0.3">
      <c r="A217" s="231" t="s">
        <v>214</v>
      </c>
      <c r="B217" s="42" t="s">
        <v>45</v>
      </c>
      <c r="C217" s="232" t="s">
        <v>24</v>
      </c>
      <c r="D217" s="214">
        <f t="shared" si="137"/>
        <v>1178.3</v>
      </c>
      <c r="E217" s="192">
        <v>950</v>
      </c>
      <c r="F217" s="25">
        <v>228.3</v>
      </c>
      <c r="G217" s="25">
        <f t="shared" si="138"/>
        <v>1208.3</v>
      </c>
      <c r="H217" s="25">
        <v>1022</v>
      </c>
      <c r="I217" s="25">
        <v>186.3</v>
      </c>
      <c r="J217" s="25"/>
      <c r="K217" s="26"/>
      <c r="L217" s="26"/>
      <c r="M217" s="26"/>
      <c r="N217" s="26"/>
      <c r="O217" s="26"/>
      <c r="P217" s="26"/>
      <c r="Q217" s="26"/>
      <c r="R217" s="26"/>
      <c r="S217" s="88">
        <f t="shared" si="117"/>
        <v>0</v>
      </c>
      <c r="T217" s="97">
        <f t="shared" si="119"/>
        <v>1208.3</v>
      </c>
      <c r="U217" s="28">
        <f t="shared" si="136"/>
        <v>1022</v>
      </c>
      <c r="V217" s="98">
        <f t="shared" si="120"/>
        <v>186.3</v>
      </c>
      <c r="W217" s="192">
        <f t="shared" si="142"/>
        <v>1191.2</v>
      </c>
      <c r="X217" s="28">
        <v>1004.9</v>
      </c>
      <c r="Y217" s="98">
        <v>186.3</v>
      </c>
      <c r="Z217" s="179">
        <f t="shared" si="122"/>
        <v>98.58478854589093</v>
      </c>
      <c r="AA217" s="28">
        <f t="shared" si="123"/>
        <v>98.32681017612525</v>
      </c>
      <c r="AB217" s="98">
        <f t="shared" si="125"/>
        <v>100</v>
      </c>
    </row>
    <row r="218" spans="1:28" s="23" customFormat="1" ht="18.75" outlineLevel="1" x14ac:dyDescent="0.3">
      <c r="A218" s="231" t="s">
        <v>215</v>
      </c>
      <c r="B218" s="42" t="s">
        <v>45</v>
      </c>
      <c r="C218" s="232" t="s">
        <v>24</v>
      </c>
      <c r="D218" s="214">
        <f t="shared" si="137"/>
        <v>1451.1</v>
      </c>
      <c r="E218" s="192">
        <v>1100</v>
      </c>
      <c r="F218" s="25">
        <v>351.1</v>
      </c>
      <c r="G218" s="25">
        <f t="shared" si="138"/>
        <v>1772.1</v>
      </c>
      <c r="H218" s="25">
        <v>1043</v>
      </c>
      <c r="I218" s="25">
        <v>729.1</v>
      </c>
      <c r="J218" s="25">
        <v>-0.7</v>
      </c>
      <c r="K218" s="26"/>
      <c r="L218" s="26">
        <v>200</v>
      </c>
      <c r="M218" s="26"/>
      <c r="N218" s="26"/>
      <c r="O218" s="26"/>
      <c r="P218" s="26"/>
      <c r="Q218" s="26"/>
      <c r="R218" s="26"/>
      <c r="S218" s="88">
        <f t="shared" si="117"/>
        <v>199.3</v>
      </c>
      <c r="T218" s="97">
        <f t="shared" si="119"/>
        <v>1971.4</v>
      </c>
      <c r="U218" s="28">
        <f t="shared" si="136"/>
        <v>1242.3</v>
      </c>
      <c r="V218" s="98">
        <f t="shared" si="120"/>
        <v>729.1</v>
      </c>
      <c r="W218" s="192">
        <f t="shared" si="142"/>
        <v>1688.5</v>
      </c>
      <c r="X218" s="28">
        <v>959.4</v>
      </c>
      <c r="Y218" s="98">
        <v>729.1</v>
      </c>
      <c r="Z218" s="179">
        <f t="shared" si="122"/>
        <v>85.649792025971379</v>
      </c>
      <c r="AA218" s="28">
        <f t="shared" si="123"/>
        <v>77.227722772277232</v>
      </c>
      <c r="AB218" s="98">
        <f t="shared" si="125"/>
        <v>100</v>
      </c>
    </row>
    <row r="219" spans="1:28" s="23" customFormat="1" ht="18.75" outlineLevel="1" x14ac:dyDescent="0.3">
      <c r="A219" s="231" t="s">
        <v>216</v>
      </c>
      <c r="B219" s="42" t="s">
        <v>45</v>
      </c>
      <c r="C219" s="232" t="s">
        <v>24</v>
      </c>
      <c r="D219" s="214">
        <f t="shared" si="137"/>
        <v>50</v>
      </c>
      <c r="E219" s="192">
        <v>50</v>
      </c>
      <c r="F219" s="25"/>
      <c r="G219" s="25">
        <f t="shared" si="138"/>
        <v>3145.3</v>
      </c>
      <c r="H219" s="25">
        <v>3145.3</v>
      </c>
      <c r="I219" s="25"/>
      <c r="J219" s="25">
        <v>-321.8</v>
      </c>
      <c r="K219" s="26"/>
      <c r="L219" s="26"/>
      <c r="M219" s="26"/>
      <c r="N219" s="26"/>
      <c r="O219" s="26"/>
      <c r="P219" s="26"/>
      <c r="Q219" s="26"/>
      <c r="R219" s="26"/>
      <c r="S219" s="88">
        <f t="shared" si="117"/>
        <v>-321.8</v>
      </c>
      <c r="T219" s="97">
        <f t="shared" si="119"/>
        <v>2823.5</v>
      </c>
      <c r="U219" s="28">
        <f t="shared" si="136"/>
        <v>2823.5</v>
      </c>
      <c r="V219" s="98">
        <f t="shared" si="120"/>
        <v>0</v>
      </c>
      <c r="W219" s="192">
        <f t="shared" si="142"/>
        <v>2810.4</v>
      </c>
      <c r="X219" s="28">
        <v>2810.4</v>
      </c>
      <c r="Y219" s="98">
        <v>0</v>
      </c>
      <c r="Z219" s="179">
        <f t="shared" si="122"/>
        <v>99.53603683371702</v>
      </c>
      <c r="AA219" s="28">
        <f t="shared" si="123"/>
        <v>99.53603683371702</v>
      </c>
      <c r="AB219" s="98">
        <v>0</v>
      </c>
    </row>
    <row r="220" spans="1:28" s="23" customFormat="1" ht="18.75" outlineLevel="1" x14ac:dyDescent="0.3">
      <c r="A220" s="231" t="s">
        <v>167</v>
      </c>
      <c r="B220" s="42" t="s">
        <v>45</v>
      </c>
      <c r="C220" s="232" t="s">
        <v>24</v>
      </c>
      <c r="D220" s="214">
        <f t="shared" si="137"/>
        <v>2923</v>
      </c>
      <c r="E220" s="192">
        <v>2200</v>
      </c>
      <c r="F220" s="25">
        <v>723</v>
      </c>
      <c r="G220" s="25">
        <f t="shared" si="138"/>
        <v>2910.6</v>
      </c>
      <c r="H220" s="25">
        <v>2057.5</v>
      </c>
      <c r="I220" s="25">
        <v>853.1</v>
      </c>
      <c r="J220" s="25">
        <v>-110.9</v>
      </c>
      <c r="K220" s="26"/>
      <c r="L220" s="26"/>
      <c r="M220" s="26"/>
      <c r="N220" s="26"/>
      <c r="O220" s="26"/>
      <c r="P220" s="26"/>
      <c r="Q220" s="26"/>
      <c r="R220" s="26"/>
      <c r="S220" s="88">
        <f t="shared" si="117"/>
        <v>-110.9</v>
      </c>
      <c r="T220" s="97">
        <f t="shared" si="119"/>
        <v>2799.7</v>
      </c>
      <c r="U220" s="28">
        <v>1946.6</v>
      </c>
      <c r="V220" s="98">
        <f t="shared" si="120"/>
        <v>853.1</v>
      </c>
      <c r="W220" s="192">
        <f t="shared" si="142"/>
        <v>2764.2</v>
      </c>
      <c r="X220" s="28">
        <v>1911.1</v>
      </c>
      <c r="Y220" s="98">
        <v>853.1</v>
      </c>
      <c r="Z220" s="179">
        <f t="shared" si="122"/>
        <v>98.732007000750073</v>
      </c>
      <c r="AA220" s="28">
        <f t="shared" si="123"/>
        <v>98.176307407787931</v>
      </c>
      <c r="AB220" s="98">
        <f t="shared" si="125"/>
        <v>100</v>
      </c>
    </row>
    <row r="221" spans="1:28" s="23" customFormat="1" ht="18.75" outlineLevel="1" x14ac:dyDescent="0.3">
      <c r="A221" s="231" t="s">
        <v>151</v>
      </c>
      <c r="B221" s="42" t="s">
        <v>45</v>
      </c>
      <c r="C221" s="232" t="s">
        <v>24</v>
      </c>
      <c r="D221" s="214">
        <f t="shared" si="137"/>
        <v>808.6</v>
      </c>
      <c r="E221" s="192">
        <v>700</v>
      </c>
      <c r="F221" s="25">
        <v>108.6</v>
      </c>
      <c r="G221" s="25">
        <f t="shared" si="138"/>
        <v>1088.5999999999999</v>
      </c>
      <c r="H221" s="25">
        <v>980</v>
      </c>
      <c r="I221" s="25">
        <v>108.6</v>
      </c>
      <c r="J221" s="25">
        <v>-41.7</v>
      </c>
      <c r="K221" s="26"/>
      <c r="L221" s="26"/>
      <c r="M221" s="26"/>
      <c r="N221" s="26"/>
      <c r="O221" s="26"/>
      <c r="P221" s="26"/>
      <c r="Q221" s="26"/>
      <c r="R221" s="26"/>
      <c r="S221" s="88">
        <f t="shared" si="117"/>
        <v>-41.7</v>
      </c>
      <c r="T221" s="97">
        <f t="shared" si="119"/>
        <v>1046.8999999999999</v>
      </c>
      <c r="U221" s="28">
        <f t="shared" si="136"/>
        <v>938.3</v>
      </c>
      <c r="V221" s="98">
        <f t="shared" si="120"/>
        <v>108.6</v>
      </c>
      <c r="W221" s="192">
        <f t="shared" si="142"/>
        <v>1021.9</v>
      </c>
      <c r="X221" s="28">
        <v>913.3</v>
      </c>
      <c r="Y221" s="98">
        <v>108.6</v>
      </c>
      <c r="Z221" s="179">
        <f t="shared" si="122"/>
        <v>97.611997325437017</v>
      </c>
      <c r="AA221" s="28">
        <f t="shared" si="123"/>
        <v>97.33560694873708</v>
      </c>
      <c r="AB221" s="98">
        <f t="shared" si="125"/>
        <v>100</v>
      </c>
    </row>
    <row r="222" spans="1:28" s="23" customFormat="1" ht="18.75" outlineLevel="1" x14ac:dyDescent="0.3">
      <c r="A222" s="231" t="s">
        <v>217</v>
      </c>
      <c r="B222" s="42" t="s">
        <v>45</v>
      </c>
      <c r="C222" s="232" t="s">
        <v>24</v>
      </c>
      <c r="D222" s="214">
        <f t="shared" si="137"/>
        <v>1214</v>
      </c>
      <c r="E222" s="192">
        <v>950</v>
      </c>
      <c r="F222" s="25">
        <v>264</v>
      </c>
      <c r="G222" s="25">
        <f t="shared" si="138"/>
        <v>1711.3</v>
      </c>
      <c r="H222" s="25">
        <v>1539.3</v>
      </c>
      <c r="I222" s="25">
        <v>172</v>
      </c>
      <c r="J222" s="25">
        <v>-33</v>
      </c>
      <c r="K222" s="26"/>
      <c r="L222" s="26"/>
      <c r="M222" s="26"/>
      <c r="N222" s="26"/>
      <c r="O222" s="26"/>
      <c r="P222" s="26"/>
      <c r="Q222" s="26"/>
      <c r="R222" s="26"/>
      <c r="S222" s="88">
        <f t="shared" si="117"/>
        <v>-33</v>
      </c>
      <c r="T222" s="97">
        <f t="shared" si="119"/>
        <v>1678.3</v>
      </c>
      <c r="U222" s="28">
        <f t="shared" si="136"/>
        <v>1506.3</v>
      </c>
      <c r="V222" s="98">
        <f t="shared" si="120"/>
        <v>172</v>
      </c>
      <c r="W222" s="192">
        <f t="shared" si="142"/>
        <v>1638</v>
      </c>
      <c r="X222" s="28">
        <v>1466.1</v>
      </c>
      <c r="Y222" s="98">
        <v>171.9</v>
      </c>
      <c r="Z222" s="179">
        <f t="shared" si="122"/>
        <v>97.598760650658406</v>
      </c>
      <c r="AA222" s="28">
        <f t="shared" si="123"/>
        <v>97.331208922525391</v>
      </c>
      <c r="AB222" s="98">
        <f t="shared" si="125"/>
        <v>99.941860465116278</v>
      </c>
    </row>
    <row r="223" spans="1:28" s="23" customFormat="1" ht="18.75" outlineLevel="1" x14ac:dyDescent="0.3">
      <c r="A223" s="231" t="s">
        <v>152</v>
      </c>
      <c r="B223" s="42" t="s">
        <v>45</v>
      </c>
      <c r="C223" s="232" t="s">
        <v>24</v>
      </c>
      <c r="D223" s="214">
        <f t="shared" si="137"/>
        <v>1437.5</v>
      </c>
      <c r="E223" s="192">
        <v>1200</v>
      </c>
      <c r="F223" s="25">
        <v>237.5</v>
      </c>
      <c r="G223" s="25">
        <f t="shared" si="138"/>
        <v>2324.6</v>
      </c>
      <c r="H223" s="25">
        <v>1960.7</v>
      </c>
      <c r="I223" s="25">
        <v>363.9</v>
      </c>
      <c r="J223" s="25"/>
      <c r="K223" s="30"/>
      <c r="L223" s="30"/>
      <c r="M223" s="26"/>
      <c r="N223" s="30"/>
      <c r="O223" s="30">
        <v>348</v>
      </c>
      <c r="P223" s="26"/>
      <c r="Q223" s="26"/>
      <c r="R223" s="26"/>
      <c r="S223" s="88">
        <f t="shared" si="117"/>
        <v>348</v>
      </c>
      <c r="T223" s="97">
        <f t="shared" si="119"/>
        <v>2672.6</v>
      </c>
      <c r="U223" s="28">
        <f t="shared" si="136"/>
        <v>1960.7</v>
      </c>
      <c r="V223" s="98">
        <v>711.9</v>
      </c>
      <c r="W223" s="192">
        <f t="shared" si="142"/>
        <v>2671.5</v>
      </c>
      <c r="X223" s="28">
        <v>1959.5</v>
      </c>
      <c r="Y223" s="98">
        <v>712</v>
      </c>
      <c r="Z223" s="179">
        <f t="shared" si="122"/>
        <v>99.958841577490091</v>
      </c>
      <c r="AA223" s="28">
        <f t="shared" si="123"/>
        <v>99.938797368286842</v>
      </c>
      <c r="AB223" s="98">
        <f t="shared" si="125"/>
        <v>100.01404691670179</v>
      </c>
    </row>
    <row r="224" spans="1:28" s="23" customFormat="1" ht="18.75" outlineLevel="1" x14ac:dyDescent="0.3">
      <c r="A224" s="231" t="s">
        <v>150</v>
      </c>
      <c r="B224" s="42" t="s">
        <v>45</v>
      </c>
      <c r="C224" s="232" t="s">
        <v>24</v>
      </c>
      <c r="D224" s="214">
        <f t="shared" si="137"/>
        <v>955.8</v>
      </c>
      <c r="E224" s="192">
        <v>900</v>
      </c>
      <c r="F224" s="25">
        <v>55.8</v>
      </c>
      <c r="G224" s="25">
        <f t="shared" si="138"/>
        <v>890.3</v>
      </c>
      <c r="H224" s="25">
        <v>750</v>
      </c>
      <c r="I224" s="25">
        <v>140.30000000000001</v>
      </c>
      <c r="J224" s="25">
        <v>-319</v>
      </c>
      <c r="K224" s="26"/>
      <c r="L224" s="26"/>
      <c r="M224" s="26"/>
      <c r="N224" s="26"/>
      <c r="O224" s="26"/>
      <c r="P224" s="26"/>
      <c r="Q224" s="26"/>
      <c r="R224" s="26"/>
      <c r="S224" s="88">
        <f t="shared" si="117"/>
        <v>-319</v>
      </c>
      <c r="T224" s="97">
        <f t="shared" si="119"/>
        <v>571.29999999999995</v>
      </c>
      <c r="U224" s="28">
        <f t="shared" si="136"/>
        <v>431</v>
      </c>
      <c r="V224" s="98">
        <f t="shared" si="120"/>
        <v>140.30000000000001</v>
      </c>
      <c r="W224" s="192">
        <f t="shared" si="142"/>
        <v>550.70000000000005</v>
      </c>
      <c r="X224" s="28">
        <v>416.7</v>
      </c>
      <c r="Y224" s="98">
        <v>134</v>
      </c>
      <c r="Z224" s="179">
        <f t="shared" si="122"/>
        <v>96.394188692455813</v>
      </c>
      <c r="AA224" s="28">
        <f t="shared" si="123"/>
        <v>96.682134570765655</v>
      </c>
      <c r="AB224" s="98">
        <f t="shared" si="125"/>
        <v>95.509622238061283</v>
      </c>
    </row>
    <row r="225" spans="1:28" s="23" customFormat="1" ht="18.75" outlineLevel="1" x14ac:dyDescent="0.3">
      <c r="A225" s="231" t="s">
        <v>218</v>
      </c>
      <c r="B225" s="42" t="s">
        <v>45</v>
      </c>
      <c r="C225" s="232" t="s">
        <v>24</v>
      </c>
      <c r="D225" s="214">
        <f t="shared" si="137"/>
        <v>1229.2</v>
      </c>
      <c r="E225" s="192">
        <v>1100</v>
      </c>
      <c r="F225" s="25">
        <v>129.19999999999999</v>
      </c>
      <c r="G225" s="25">
        <f t="shared" si="138"/>
        <v>1445.1000000000001</v>
      </c>
      <c r="H225" s="25">
        <v>1215.9000000000001</v>
      </c>
      <c r="I225" s="25">
        <v>229.2</v>
      </c>
      <c r="J225" s="25">
        <v>-150.4</v>
      </c>
      <c r="K225" s="26"/>
      <c r="L225" s="26"/>
      <c r="M225" s="26"/>
      <c r="N225" s="26"/>
      <c r="O225" s="26"/>
      <c r="P225" s="26"/>
      <c r="Q225" s="26"/>
      <c r="R225" s="26"/>
      <c r="S225" s="88">
        <f t="shared" si="117"/>
        <v>-150.4</v>
      </c>
      <c r="T225" s="97">
        <f t="shared" si="119"/>
        <v>1294.7</v>
      </c>
      <c r="U225" s="28">
        <f t="shared" si="136"/>
        <v>1065.5</v>
      </c>
      <c r="V225" s="98">
        <f t="shared" si="120"/>
        <v>229.2</v>
      </c>
      <c r="W225" s="192">
        <f t="shared" si="142"/>
        <v>1266.8</v>
      </c>
      <c r="X225" s="28">
        <v>1037.5999999999999</v>
      </c>
      <c r="Y225" s="98">
        <v>229.2</v>
      </c>
      <c r="Z225" s="179">
        <f t="shared" si="122"/>
        <v>97.845060631806589</v>
      </c>
      <c r="AA225" s="28">
        <f t="shared" si="123"/>
        <v>97.381511027686514</v>
      </c>
      <c r="AB225" s="98">
        <f t="shared" si="125"/>
        <v>100</v>
      </c>
    </row>
    <row r="226" spans="1:28" s="23" customFormat="1" ht="18.75" outlineLevel="1" x14ac:dyDescent="0.3">
      <c r="A226" s="231" t="s">
        <v>219</v>
      </c>
      <c r="B226" s="42" t="s">
        <v>45</v>
      </c>
      <c r="C226" s="232" t="s">
        <v>24</v>
      </c>
      <c r="D226" s="214">
        <f t="shared" si="137"/>
        <v>1027.7</v>
      </c>
      <c r="E226" s="192">
        <v>900</v>
      </c>
      <c r="F226" s="25">
        <v>127.7</v>
      </c>
      <c r="G226" s="25">
        <f t="shared" si="138"/>
        <v>1430.9</v>
      </c>
      <c r="H226" s="25">
        <v>1208.7</v>
      </c>
      <c r="I226" s="25">
        <v>222.2</v>
      </c>
      <c r="J226" s="25">
        <v>57.4</v>
      </c>
      <c r="K226" s="26"/>
      <c r="L226" s="26"/>
      <c r="M226" s="26"/>
      <c r="N226" s="26"/>
      <c r="O226" s="26"/>
      <c r="P226" s="26"/>
      <c r="Q226" s="26"/>
      <c r="R226" s="26"/>
      <c r="S226" s="88">
        <f t="shared" si="117"/>
        <v>57.4</v>
      </c>
      <c r="T226" s="97">
        <f t="shared" si="119"/>
        <v>1488.3000000000002</v>
      </c>
      <c r="U226" s="28">
        <f t="shared" si="136"/>
        <v>1266.1000000000001</v>
      </c>
      <c r="V226" s="98">
        <f t="shared" si="120"/>
        <v>222.2</v>
      </c>
      <c r="W226" s="192">
        <f t="shared" si="142"/>
        <v>1455.8</v>
      </c>
      <c r="X226" s="28">
        <v>1233.5999999999999</v>
      </c>
      <c r="Y226" s="98">
        <v>222.2</v>
      </c>
      <c r="Z226" s="179">
        <f t="shared" si="122"/>
        <v>97.816300477054341</v>
      </c>
      <c r="AA226" s="28">
        <f t="shared" si="123"/>
        <v>97.433062159387077</v>
      </c>
      <c r="AB226" s="98">
        <f t="shared" si="125"/>
        <v>100</v>
      </c>
    </row>
    <row r="227" spans="1:28" s="23" customFormat="1" ht="37.5" x14ac:dyDescent="0.3">
      <c r="A227" s="231" t="s">
        <v>236</v>
      </c>
      <c r="B227" s="42" t="s">
        <v>45</v>
      </c>
      <c r="C227" s="232" t="s">
        <v>24</v>
      </c>
      <c r="D227" s="214">
        <f t="shared" si="137"/>
        <v>126.4</v>
      </c>
      <c r="E227" s="192"/>
      <c r="F227" s="25">
        <v>126.4</v>
      </c>
      <c r="G227" s="25">
        <f t="shared" si="138"/>
        <v>0</v>
      </c>
      <c r="H227" s="25"/>
      <c r="I227" s="25">
        <v>0</v>
      </c>
      <c r="J227" s="25"/>
      <c r="K227" s="26"/>
      <c r="L227" s="26"/>
      <c r="M227" s="26"/>
      <c r="N227" s="26"/>
      <c r="O227" s="26"/>
      <c r="P227" s="26"/>
      <c r="Q227" s="26"/>
      <c r="R227" s="26"/>
      <c r="S227" s="88">
        <f t="shared" si="117"/>
        <v>0</v>
      </c>
      <c r="T227" s="97">
        <f t="shared" si="119"/>
        <v>0</v>
      </c>
      <c r="U227" s="28">
        <f t="shared" si="136"/>
        <v>0</v>
      </c>
      <c r="V227" s="98">
        <f t="shared" si="120"/>
        <v>0</v>
      </c>
      <c r="W227" s="192">
        <f t="shared" si="142"/>
        <v>0</v>
      </c>
      <c r="X227" s="28"/>
      <c r="Y227" s="98"/>
      <c r="Z227" s="179"/>
      <c r="AA227" s="28"/>
      <c r="AB227" s="98"/>
    </row>
    <row r="228" spans="1:28" s="38" customFormat="1" ht="56.25" x14ac:dyDescent="0.3">
      <c r="A228" s="233" t="s">
        <v>237</v>
      </c>
      <c r="B228" s="45" t="s">
        <v>45</v>
      </c>
      <c r="C228" s="234" t="s">
        <v>24</v>
      </c>
      <c r="D228" s="217">
        <f>E228+F228</f>
        <v>1028.4000000000001</v>
      </c>
      <c r="E228" s="195">
        <v>1028.4000000000001</v>
      </c>
      <c r="F228" s="37"/>
      <c r="G228" s="37">
        <f>H228+I228</f>
        <v>878.40000000000009</v>
      </c>
      <c r="H228" s="37">
        <f t="shared" ref="H228:V228" si="143">SUM(H229:H240)</f>
        <v>878.40000000000009</v>
      </c>
      <c r="I228" s="37">
        <f t="shared" si="143"/>
        <v>0</v>
      </c>
      <c r="J228" s="37">
        <f t="shared" si="143"/>
        <v>0</v>
      </c>
      <c r="K228" s="37">
        <f t="shared" si="143"/>
        <v>0</v>
      </c>
      <c r="L228" s="37">
        <f t="shared" si="143"/>
        <v>0</v>
      </c>
      <c r="M228" s="37">
        <f t="shared" si="143"/>
        <v>0</v>
      </c>
      <c r="N228" s="37">
        <f t="shared" si="143"/>
        <v>0</v>
      </c>
      <c r="O228" s="37">
        <f t="shared" si="143"/>
        <v>0</v>
      </c>
      <c r="P228" s="37">
        <f t="shared" si="143"/>
        <v>0</v>
      </c>
      <c r="Q228" s="37">
        <f t="shared" si="143"/>
        <v>0</v>
      </c>
      <c r="R228" s="37">
        <f t="shared" si="143"/>
        <v>0</v>
      </c>
      <c r="S228" s="83">
        <f t="shared" si="143"/>
        <v>0</v>
      </c>
      <c r="T228" s="103">
        <f t="shared" si="143"/>
        <v>878.40000000000009</v>
      </c>
      <c r="U228" s="37">
        <f t="shared" si="143"/>
        <v>878.40000000000009</v>
      </c>
      <c r="V228" s="104">
        <f t="shared" si="143"/>
        <v>0</v>
      </c>
      <c r="W228" s="195">
        <f>SUM(W229:W240)</f>
        <v>858.80000000000018</v>
      </c>
      <c r="X228" s="37">
        <f>SUM(X229:X240)</f>
        <v>858.80000000000018</v>
      </c>
      <c r="Y228" s="104">
        <f>SUM(Y229:Y240)</f>
        <v>0</v>
      </c>
      <c r="Z228" s="179">
        <f t="shared" si="122"/>
        <v>97.768670309653928</v>
      </c>
      <c r="AA228" s="28">
        <f t="shared" si="123"/>
        <v>97.768670309653928</v>
      </c>
      <c r="AB228" s="98">
        <v>0</v>
      </c>
    </row>
    <row r="229" spans="1:28" s="23" customFormat="1" ht="18.75" hidden="1" outlineLevel="1" x14ac:dyDescent="0.3">
      <c r="A229" s="231" t="s">
        <v>238</v>
      </c>
      <c r="B229" s="42" t="s">
        <v>45</v>
      </c>
      <c r="C229" s="232" t="s">
        <v>24</v>
      </c>
      <c r="D229" s="214"/>
      <c r="E229" s="192"/>
      <c r="F229" s="25"/>
      <c r="G229" s="25">
        <f>H229+I229</f>
        <v>0</v>
      </c>
      <c r="H229" s="25"/>
      <c r="I229" s="25"/>
      <c r="J229" s="25"/>
      <c r="K229" s="26"/>
      <c r="L229" s="26"/>
      <c r="M229" s="26"/>
      <c r="N229" s="26"/>
      <c r="O229" s="26"/>
      <c r="P229" s="26"/>
      <c r="Q229" s="26"/>
      <c r="R229" s="26"/>
      <c r="S229" s="88">
        <f t="shared" si="117"/>
        <v>0</v>
      </c>
      <c r="T229" s="97">
        <f t="shared" si="119"/>
        <v>0</v>
      </c>
      <c r="U229" s="28">
        <f>H229+J229+K229+M229+N229+L229</f>
        <v>0</v>
      </c>
      <c r="V229" s="98">
        <f t="shared" si="120"/>
        <v>0</v>
      </c>
      <c r="W229" s="192">
        <f t="shared" ref="W229:W241" si="144">SUM(X229:Y229)</f>
        <v>0</v>
      </c>
      <c r="X229" s="28"/>
      <c r="Y229" s="98"/>
      <c r="Z229" s="179">
        <v>0</v>
      </c>
      <c r="AA229" s="28">
        <v>0</v>
      </c>
      <c r="AB229" s="98"/>
    </row>
    <row r="230" spans="1:28" s="23" customFormat="1" ht="18.75" hidden="1" outlineLevel="1" x14ac:dyDescent="0.3">
      <c r="A230" s="231" t="s">
        <v>212</v>
      </c>
      <c r="B230" s="42" t="s">
        <v>45</v>
      </c>
      <c r="C230" s="232" t="s">
        <v>24</v>
      </c>
      <c r="D230" s="214"/>
      <c r="E230" s="192"/>
      <c r="F230" s="25"/>
      <c r="G230" s="25">
        <f t="shared" ref="G230:G240" si="145">H230+I230</f>
        <v>62.7</v>
      </c>
      <c r="H230" s="26">
        <v>62.7</v>
      </c>
      <c r="I230" s="25"/>
      <c r="J230" s="25"/>
      <c r="K230" s="26"/>
      <c r="L230" s="26"/>
      <c r="M230" s="26"/>
      <c r="N230" s="26"/>
      <c r="O230" s="26"/>
      <c r="P230" s="26"/>
      <c r="Q230" s="26"/>
      <c r="R230" s="26"/>
      <c r="S230" s="88">
        <f t="shared" si="117"/>
        <v>0</v>
      </c>
      <c r="T230" s="97">
        <f t="shared" si="119"/>
        <v>62.7</v>
      </c>
      <c r="U230" s="28">
        <f t="shared" ref="U230:U241" si="146">H230+J230+K230+M230+N230+L230</f>
        <v>62.7</v>
      </c>
      <c r="V230" s="98">
        <f t="shared" si="120"/>
        <v>0</v>
      </c>
      <c r="W230" s="192">
        <f t="shared" si="144"/>
        <v>62.7</v>
      </c>
      <c r="X230" s="28">
        <v>62.7</v>
      </c>
      <c r="Y230" s="98"/>
      <c r="Z230" s="179">
        <f t="shared" si="122"/>
        <v>100</v>
      </c>
      <c r="AA230" s="28">
        <f t="shared" si="123"/>
        <v>100</v>
      </c>
      <c r="AB230" s="98"/>
    </row>
    <row r="231" spans="1:28" s="23" customFormat="1" ht="18.75" hidden="1" outlineLevel="1" x14ac:dyDescent="0.3">
      <c r="A231" s="231" t="s">
        <v>213</v>
      </c>
      <c r="B231" s="42" t="s">
        <v>45</v>
      </c>
      <c r="C231" s="232" t="s">
        <v>24</v>
      </c>
      <c r="D231" s="214"/>
      <c r="E231" s="192"/>
      <c r="F231" s="25"/>
      <c r="G231" s="25">
        <f t="shared" si="145"/>
        <v>62.8</v>
      </c>
      <c r="H231" s="26">
        <v>62.8</v>
      </c>
      <c r="I231" s="25"/>
      <c r="J231" s="25"/>
      <c r="K231" s="26"/>
      <c r="L231" s="26"/>
      <c r="M231" s="26"/>
      <c r="N231" s="26"/>
      <c r="O231" s="26"/>
      <c r="P231" s="26"/>
      <c r="Q231" s="26"/>
      <c r="R231" s="26"/>
      <c r="S231" s="88">
        <f t="shared" ref="S231:S295" si="147">SUM(J231:R231)</f>
        <v>0</v>
      </c>
      <c r="T231" s="97">
        <f t="shared" si="119"/>
        <v>62.8</v>
      </c>
      <c r="U231" s="28">
        <f t="shared" si="146"/>
        <v>62.8</v>
      </c>
      <c r="V231" s="98">
        <f t="shared" si="120"/>
        <v>0</v>
      </c>
      <c r="W231" s="192">
        <f t="shared" si="144"/>
        <v>62.8</v>
      </c>
      <c r="X231" s="28">
        <v>62.8</v>
      </c>
      <c r="Y231" s="98"/>
      <c r="Z231" s="179">
        <f t="shared" si="122"/>
        <v>100</v>
      </c>
      <c r="AA231" s="28">
        <f t="shared" si="123"/>
        <v>100</v>
      </c>
      <c r="AB231" s="98"/>
    </row>
    <row r="232" spans="1:28" s="23" customFormat="1" ht="18.75" hidden="1" outlineLevel="1" x14ac:dyDescent="0.3">
      <c r="A232" s="231" t="s">
        <v>214</v>
      </c>
      <c r="B232" s="42" t="s">
        <v>45</v>
      </c>
      <c r="C232" s="232" t="s">
        <v>24</v>
      </c>
      <c r="D232" s="214"/>
      <c r="E232" s="192"/>
      <c r="F232" s="25"/>
      <c r="G232" s="25">
        <f t="shared" si="145"/>
        <v>62.7</v>
      </c>
      <c r="H232" s="26">
        <v>62.7</v>
      </c>
      <c r="I232" s="25"/>
      <c r="J232" s="25"/>
      <c r="K232" s="26"/>
      <c r="L232" s="26"/>
      <c r="M232" s="26"/>
      <c r="N232" s="26"/>
      <c r="O232" s="26"/>
      <c r="P232" s="26"/>
      <c r="Q232" s="26"/>
      <c r="R232" s="26"/>
      <c r="S232" s="88">
        <f t="shared" si="147"/>
        <v>0</v>
      </c>
      <c r="T232" s="97">
        <f t="shared" si="119"/>
        <v>62.7</v>
      </c>
      <c r="U232" s="28">
        <f t="shared" si="146"/>
        <v>62.7</v>
      </c>
      <c r="V232" s="98">
        <f t="shared" si="120"/>
        <v>0</v>
      </c>
      <c r="W232" s="192">
        <f t="shared" si="144"/>
        <v>59.4</v>
      </c>
      <c r="X232" s="28">
        <v>59.4</v>
      </c>
      <c r="Y232" s="98"/>
      <c r="Z232" s="179">
        <f t="shared" si="122"/>
        <v>94.73684210526315</v>
      </c>
      <c r="AA232" s="28">
        <f t="shared" si="123"/>
        <v>94.73684210526315</v>
      </c>
      <c r="AB232" s="98"/>
    </row>
    <row r="233" spans="1:28" s="23" customFormat="1" ht="18.75" hidden="1" outlineLevel="1" x14ac:dyDescent="0.3">
      <c r="A233" s="231" t="s">
        <v>215</v>
      </c>
      <c r="B233" s="42" t="s">
        <v>45</v>
      </c>
      <c r="C233" s="232" t="s">
        <v>24</v>
      </c>
      <c r="D233" s="214"/>
      <c r="E233" s="192"/>
      <c r="F233" s="25"/>
      <c r="G233" s="25">
        <f t="shared" si="145"/>
        <v>62.8</v>
      </c>
      <c r="H233" s="26">
        <v>62.8</v>
      </c>
      <c r="I233" s="25"/>
      <c r="J233" s="25"/>
      <c r="K233" s="26"/>
      <c r="L233" s="26"/>
      <c r="M233" s="26"/>
      <c r="N233" s="26"/>
      <c r="O233" s="26"/>
      <c r="P233" s="26"/>
      <c r="Q233" s="26"/>
      <c r="R233" s="26"/>
      <c r="S233" s="88">
        <f t="shared" si="147"/>
        <v>0</v>
      </c>
      <c r="T233" s="97">
        <f t="shared" si="119"/>
        <v>62.8</v>
      </c>
      <c r="U233" s="28">
        <f t="shared" si="146"/>
        <v>62.8</v>
      </c>
      <c r="V233" s="98">
        <f t="shared" si="120"/>
        <v>0</v>
      </c>
      <c r="W233" s="192">
        <f t="shared" si="144"/>
        <v>60</v>
      </c>
      <c r="X233" s="28">
        <v>60</v>
      </c>
      <c r="Y233" s="98"/>
      <c r="Z233" s="179">
        <f t="shared" si="122"/>
        <v>95.541401273885356</v>
      </c>
      <c r="AA233" s="28">
        <f t="shared" si="123"/>
        <v>95.541401273885356</v>
      </c>
      <c r="AB233" s="98"/>
    </row>
    <row r="234" spans="1:28" s="23" customFormat="1" ht="18.75" hidden="1" outlineLevel="1" x14ac:dyDescent="0.3">
      <c r="A234" s="231" t="s">
        <v>167</v>
      </c>
      <c r="B234" s="42" t="s">
        <v>45</v>
      </c>
      <c r="C234" s="232" t="s">
        <v>24</v>
      </c>
      <c r="D234" s="214"/>
      <c r="E234" s="192"/>
      <c r="F234" s="25"/>
      <c r="G234" s="25">
        <f t="shared" si="145"/>
        <v>188.2</v>
      </c>
      <c r="H234" s="26">
        <v>188.2</v>
      </c>
      <c r="I234" s="25"/>
      <c r="J234" s="25"/>
      <c r="K234" s="26"/>
      <c r="L234" s="26"/>
      <c r="M234" s="26"/>
      <c r="N234" s="26"/>
      <c r="O234" s="26"/>
      <c r="P234" s="26"/>
      <c r="Q234" s="26"/>
      <c r="R234" s="26"/>
      <c r="S234" s="88">
        <f t="shared" si="147"/>
        <v>0</v>
      </c>
      <c r="T234" s="97">
        <f t="shared" ref="T234:T297" si="148">SUM(U234:V234)</f>
        <v>188.2</v>
      </c>
      <c r="U234" s="28">
        <f t="shared" si="146"/>
        <v>188.2</v>
      </c>
      <c r="V234" s="98">
        <f t="shared" ref="V234:V298" si="149">SUM(I234+O234+P234+Q234+R234)</f>
        <v>0</v>
      </c>
      <c r="W234" s="192">
        <f t="shared" si="144"/>
        <v>188.2</v>
      </c>
      <c r="X234" s="28">
        <v>188.2</v>
      </c>
      <c r="Y234" s="98"/>
      <c r="Z234" s="179">
        <f t="shared" ref="Z234:Z295" si="150">SUM(W234/T234*100)</f>
        <v>100</v>
      </c>
      <c r="AA234" s="28">
        <f t="shared" ref="AA234:AA295" si="151">SUM(X234/U234*100)</f>
        <v>100</v>
      </c>
      <c r="AB234" s="98"/>
    </row>
    <row r="235" spans="1:28" s="23" customFormat="1" ht="18.75" hidden="1" outlineLevel="1" x14ac:dyDescent="0.3">
      <c r="A235" s="231" t="s">
        <v>151</v>
      </c>
      <c r="B235" s="42" t="s">
        <v>45</v>
      </c>
      <c r="C235" s="232" t="s">
        <v>24</v>
      </c>
      <c r="D235" s="214"/>
      <c r="E235" s="192"/>
      <c r="F235" s="25"/>
      <c r="G235" s="25">
        <f t="shared" si="145"/>
        <v>62.8</v>
      </c>
      <c r="H235" s="26">
        <v>62.8</v>
      </c>
      <c r="I235" s="25"/>
      <c r="J235" s="25"/>
      <c r="K235" s="26"/>
      <c r="L235" s="26"/>
      <c r="M235" s="26"/>
      <c r="N235" s="26"/>
      <c r="O235" s="26"/>
      <c r="P235" s="26"/>
      <c r="Q235" s="26"/>
      <c r="R235" s="26"/>
      <c r="S235" s="88">
        <f t="shared" si="147"/>
        <v>0</v>
      </c>
      <c r="T235" s="97">
        <f t="shared" si="148"/>
        <v>62.8</v>
      </c>
      <c r="U235" s="28">
        <f t="shared" si="146"/>
        <v>62.8</v>
      </c>
      <c r="V235" s="98">
        <f t="shared" si="149"/>
        <v>0</v>
      </c>
      <c r="W235" s="192">
        <f t="shared" si="144"/>
        <v>55.5</v>
      </c>
      <c r="X235" s="28">
        <v>55.5</v>
      </c>
      <c r="Y235" s="98"/>
      <c r="Z235" s="179">
        <f t="shared" si="150"/>
        <v>88.375796178343961</v>
      </c>
      <c r="AA235" s="28">
        <f t="shared" si="151"/>
        <v>88.375796178343961</v>
      </c>
      <c r="AB235" s="98"/>
    </row>
    <row r="236" spans="1:28" s="23" customFormat="1" ht="18.75" hidden="1" outlineLevel="1" x14ac:dyDescent="0.3">
      <c r="A236" s="231" t="s">
        <v>217</v>
      </c>
      <c r="B236" s="42" t="s">
        <v>45</v>
      </c>
      <c r="C236" s="232" t="s">
        <v>24</v>
      </c>
      <c r="D236" s="214"/>
      <c r="E236" s="192"/>
      <c r="F236" s="25"/>
      <c r="G236" s="25">
        <f t="shared" si="145"/>
        <v>125.5</v>
      </c>
      <c r="H236" s="26">
        <v>125.5</v>
      </c>
      <c r="I236" s="25"/>
      <c r="J236" s="25"/>
      <c r="K236" s="26"/>
      <c r="L236" s="26"/>
      <c r="M236" s="26"/>
      <c r="N236" s="26"/>
      <c r="O236" s="26"/>
      <c r="P236" s="26"/>
      <c r="Q236" s="26"/>
      <c r="R236" s="26"/>
      <c r="S236" s="88">
        <f t="shared" si="147"/>
        <v>0</v>
      </c>
      <c r="T236" s="97">
        <f t="shared" si="148"/>
        <v>125.5</v>
      </c>
      <c r="U236" s="28">
        <f t="shared" si="146"/>
        <v>125.5</v>
      </c>
      <c r="V236" s="98">
        <f t="shared" si="149"/>
        <v>0</v>
      </c>
      <c r="W236" s="192">
        <f t="shared" si="144"/>
        <v>120</v>
      </c>
      <c r="X236" s="28">
        <v>120</v>
      </c>
      <c r="Y236" s="98"/>
      <c r="Z236" s="179">
        <f t="shared" si="150"/>
        <v>95.617529880478088</v>
      </c>
      <c r="AA236" s="28">
        <f t="shared" si="151"/>
        <v>95.617529880478088</v>
      </c>
      <c r="AB236" s="98"/>
    </row>
    <row r="237" spans="1:28" s="23" customFormat="1" ht="18.75" hidden="1" outlineLevel="1" x14ac:dyDescent="0.3">
      <c r="A237" s="231" t="s">
        <v>152</v>
      </c>
      <c r="B237" s="42" t="s">
        <v>45</v>
      </c>
      <c r="C237" s="232" t="s">
        <v>24</v>
      </c>
      <c r="D237" s="214"/>
      <c r="E237" s="192"/>
      <c r="F237" s="25"/>
      <c r="G237" s="25">
        <f t="shared" si="145"/>
        <v>62.7</v>
      </c>
      <c r="H237" s="26">
        <v>62.7</v>
      </c>
      <c r="I237" s="25"/>
      <c r="J237" s="25"/>
      <c r="K237" s="26"/>
      <c r="L237" s="26"/>
      <c r="M237" s="26"/>
      <c r="N237" s="26"/>
      <c r="O237" s="26"/>
      <c r="P237" s="26"/>
      <c r="Q237" s="26"/>
      <c r="R237" s="26"/>
      <c r="S237" s="88">
        <f t="shared" si="147"/>
        <v>0</v>
      </c>
      <c r="T237" s="97">
        <f t="shared" si="148"/>
        <v>62.7</v>
      </c>
      <c r="U237" s="28">
        <f t="shared" si="146"/>
        <v>62.7</v>
      </c>
      <c r="V237" s="98">
        <f t="shared" si="149"/>
        <v>0</v>
      </c>
      <c r="W237" s="192">
        <f t="shared" si="144"/>
        <v>62.7</v>
      </c>
      <c r="X237" s="28">
        <v>62.7</v>
      </c>
      <c r="Y237" s="98"/>
      <c r="Z237" s="179">
        <f t="shared" si="150"/>
        <v>100</v>
      </c>
      <c r="AA237" s="28">
        <f t="shared" si="151"/>
        <v>100</v>
      </c>
      <c r="AB237" s="98"/>
    </row>
    <row r="238" spans="1:28" s="23" customFormat="1" ht="18.75" hidden="1" outlineLevel="1" x14ac:dyDescent="0.3">
      <c r="A238" s="231" t="s">
        <v>150</v>
      </c>
      <c r="B238" s="42" t="s">
        <v>45</v>
      </c>
      <c r="C238" s="232" t="s">
        <v>24</v>
      </c>
      <c r="D238" s="214"/>
      <c r="E238" s="192"/>
      <c r="F238" s="25"/>
      <c r="G238" s="25">
        <f t="shared" si="145"/>
        <v>62.8</v>
      </c>
      <c r="H238" s="26">
        <v>62.8</v>
      </c>
      <c r="I238" s="25"/>
      <c r="J238" s="25"/>
      <c r="K238" s="26"/>
      <c r="L238" s="26"/>
      <c r="M238" s="26"/>
      <c r="N238" s="26"/>
      <c r="O238" s="26"/>
      <c r="P238" s="26"/>
      <c r="Q238" s="26"/>
      <c r="R238" s="26"/>
      <c r="S238" s="88">
        <f t="shared" si="147"/>
        <v>0</v>
      </c>
      <c r="T238" s="97">
        <f t="shared" si="148"/>
        <v>62.8</v>
      </c>
      <c r="U238" s="28">
        <f t="shared" si="146"/>
        <v>62.8</v>
      </c>
      <c r="V238" s="98">
        <f t="shared" si="149"/>
        <v>0</v>
      </c>
      <c r="W238" s="192">
        <f t="shared" si="144"/>
        <v>62.1</v>
      </c>
      <c r="X238" s="28">
        <v>62.1</v>
      </c>
      <c r="Y238" s="98"/>
      <c r="Z238" s="179">
        <f t="shared" si="150"/>
        <v>98.885350318471339</v>
      </c>
      <c r="AA238" s="28">
        <f t="shared" si="151"/>
        <v>98.885350318471339</v>
      </c>
      <c r="AB238" s="98"/>
    </row>
    <row r="239" spans="1:28" s="23" customFormat="1" ht="18.75" hidden="1" outlineLevel="1" x14ac:dyDescent="0.3">
      <c r="A239" s="231" t="s">
        <v>218</v>
      </c>
      <c r="B239" s="42" t="s">
        <v>45</v>
      </c>
      <c r="C239" s="232" t="s">
        <v>24</v>
      </c>
      <c r="D239" s="214"/>
      <c r="E239" s="192"/>
      <c r="F239" s="25"/>
      <c r="G239" s="25">
        <f t="shared" si="145"/>
        <v>62.7</v>
      </c>
      <c r="H239" s="26">
        <v>62.7</v>
      </c>
      <c r="I239" s="25"/>
      <c r="J239" s="25"/>
      <c r="K239" s="26"/>
      <c r="L239" s="26"/>
      <c r="M239" s="26"/>
      <c r="N239" s="26"/>
      <c r="O239" s="26"/>
      <c r="P239" s="26"/>
      <c r="Q239" s="26"/>
      <c r="R239" s="26"/>
      <c r="S239" s="88">
        <f t="shared" si="147"/>
        <v>0</v>
      </c>
      <c r="T239" s="97">
        <f t="shared" si="148"/>
        <v>62.7</v>
      </c>
      <c r="U239" s="28">
        <f t="shared" si="146"/>
        <v>62.7</v>
      </c>
      <c r="V239" s="98">
        <f t="shared" si="149"/>
        <v>0</v>
      </c>
      <c r="W239" s="192">
        <f t="shared" si="144"/>
        <v>62.7</v>
      </c>
      <c r="X239" s="28">
        <v>62.7</v>
      </c>
      <c r="Y239" s="98"/>
      <c r="Z239" s="179">
        <f t="shared" si="150"/>
        <v>100</v>
      </c>
      <c r="AA239" s="28">
        <f t="shared" si="151"/>
        <v>100</v>
      </c>
      <c r="AB239" s="98"/>
    </row>
    <row r="240" spans="1:28" s="23" customFormat="1" ht="18.75" hidden="1" outlineLevel="1" x14ac:dyDescent="0.3">
      <c r="A240" s="231" t="s">
        <v>219</v>
      </c>
      <c r="B240" s="42" t="s">
        <v>45</v>
      </c>
      <c r="C240" s="232" t="s">
        <v>24</v>
      </c>
      <c r="D240" s="214"/>
      <c r="E240" s="192"/>
      <c r="F240" s="25"/>
      <c r="G240" s="25">
        <f t="shared" si="145"/>
        <v>62.7</v>
      </c>
      <c r="H240" s="26">
        <v>62.7</v>
      </c>
      <c r="I240" s="25"/>
      <c r="J240" s="25"/>
      <c r="K240" s="26"/>
      <c r="L240" s="26"/>
      <c r="M240" s="26"/>
      <c r="N240" s="26"/>
      <c r="O240" s="26"/>
      <c r="P240" s="26"/>
      <c r="Q240" s="26"/>
      <c r="R240" s="26"/>
      <c r="S240" s="88">
        <f t="shared" si="147"/>
        <v>0</v>
      </c>
      <c r="T240" s="97">
        <f t="shared" si="148"/>
        <v>62.7</v>
      </c>
      <c r="U240" s="28">
        <f t="shared" si="146"/>
        <v>62.7</v>
      </c>
      <c r="V240" s="98">
        <f t="shared" si="149"/>
        <v>0</v>
      </c>
      <c r="W240" s="192">
        <f t="shared" si="144"/>
        <v>62.7</v>
      </c>
      <c r="X240" s="28">
        <v>62.7</v>
      </c>
      <c r="Y240" s="98"/>
      <c r="Z240" s="179">
        <f t="shared" si="150"/>
        <v>100</v>
      </c>
      <c r="AA240" s="28">
        <f t="shared" si="151"/>
        <v>100</v>
      </c>
      <c r="AB240" s="98"/>
    </row>
    <row r="241" spans="1:31" s="23" customFormat="1" ht="75" collapsed="1" x14ac:dyDescent="0.3">
      <c r="A241" s="231" t="s">
        <v>239</v>
      </c>
      <c r="B241" s="42" t="s">
        <v>45</v>
      </c>
      <c r="C241" s="232" t="s">
        <v>24</v>
      </c>
      <c r="D241" s="214"/>
      <c r="E241" s="192"/>
      <c r="F241" s="25"/>
      <c r="G241" s="25">
        <f>H241+I241</f>
        <v>47985.599999999999</v>
      </c>
      <c r="H241" s="25">
        <v>22598.1</v>
      </c>
      <c r="I241" s="26">
        <v>25387.5</v>
      </c>
      <c r="J241" s="30"/>
      <c r="K241" s="26"/>
      <c r="L241" s="26"/>
      <c r="M241" s="26"/>
      <c r="N241" s="26"/>
      <c r="O241" s="26">
        <v>10000</v>
      </c>
      <c r="P241" s="26"/>
      <c r="Q241" s="26"/>
      <c r="R241" s="26"/>
      <c r="S241" s="88">
        <f t="shared" si="147"/>
        <v>10000</v>
      </c>
      <c r="T241" s="97">
        <f t="shared" si="148"/>
        <v>57985.599999999999</v>
      </c>
      <c r="U241" s="28">
        <f t="shared" si="146"/>
        <v>22598.1</v>
      </c>
      <c r="V241" s="98">
        <f t="shared" si="149"/>
        <v>35387.5</v>
      </c>
      <c r="W241" s="192">
        <f t="shared" si="144"/>
        <v>36640.9</v>
      </c>
      <c r="X241" s="28">
        <v>20931.7</v>
      </c>
      <c r="Y241" s="98">
        <v>15709.2</v>
      </c>
      <c r="Z241" s="179">
        <f t="shared" si="150"/>
        <v>63.189653983057866</v>
      </c>
      <c r="AA241" s="28">
        <f t="shared" si="151"/>
        <v>92.62592872852143</v>
      </c>
      <c r="AB241" s="98">
        <f t="shared" ref="AB241:AB292" si="152">SUM(Y241/V241*100)</f>
        <v>44.391946308724833</v>
      </c>
    </row>
    <row r="242" spans="1:31" s="38" customFormat="1" ht="75" x14ac:dyDescent="0.3">
      <c r="A242" s="233" t="s">
        <v>240</v>
      </c>
      <c r="B242" s="45" t="s">
        <v>45</v>
      </c>
      <c r="C242" s="234" t="s">
        <v>24</v>
      </c>
      <c r="D242" s="217"/>
      <c r="E242" s="195"/>
      <c r="F242" s="37"/>
      <c r="G242" s="37">
        <f t="shared" ref="G242:G246" si="153">H242+I242</f>
        <v>5808</v>
      </c>
      <c r="H242" s="41">
        <f t="shared" ref="H242:V242" si="154">SUM(H243:H246)</f>
        <v>2904</v>
      </c>
      <c r="I242" s="41">
        <f t="shared" si="154"/>
        <v>2904</v>
      </c>
      <c r="J242" s="50">
        <f t="shared" si="154"/>
        <v>0</v>
      </c>
      <c r="K242" s="41">
        <f t="shared" si="154"/>
        <v>0</v>
      </c>
      <c r="L242" s="41">
        <f t="shared" si="154"/>
        <v>0</v>
      </c>
      <c r="M242" s="41">
        <f t="shared" si="154"/>
        <v>0</v>
      </c>
      <c r="N242" s="41">
        <f t="shared" si="154"/>
        <v>0</v>
      </c>
      <c r="O242" s="41">
        <f t="shared" si="154"/>
        <v>0</v>
      </c>
      <c r="P242" s="41">
        <f t="shared" si="154"/>
        <v>0</v>
      </c>
      <c r="Q242" s="41">
        <f t="shared" si="154"/>
        <v>0</v>
      </c>
      <c r="R242" s="41">
        <f t="shared" si="154"/>
        <v>0</v>
      </c>
      <c r="S242" s="86">
        <f t="shared" si="154"/>
        <v>0</v>
      </c>
      <c r="T242" s="110">
        <f t="shared" si="154"/>
        <v>5808</v>
      </c>
      <c r="U242" s="41">
        <f t="shared" si="154"/>
        <v>2904</v>
      </c>
      <c r="V242" s="111">
        <f t="shared" si="154"/>
        <v>2904</v>
      </c>
      <c r="W242" s="199">
        <f t="shared" ref="W242:Y242" si="155">SUM(W243:W246)</f>
        <v>5808</v>
      </c>
      <c r="X242" s="41">
        <f t="shared" si="155"/>
        <v>2904</v>
      </c>
      <c r="Y242" s="111">
        <f t="shared" si="155"/>
        <v>2904</v>
      </c>
      <c r="Z242" s="179">
        <f t="shared" si="150"/>
        <v>100</v>
      </c>
      <c r="AA242" s="28">
        <f t="shared" si="151"/>
        <v>100</v>
      </c>
      <c r="AB242" s="98">
        <f t="shared" si="152"/>
        <v>100</v>
      </c>
    </row>
    <row r="243" spans="1:31" s="23" customFormat="1" ht="18.75" hidden="1" outlineLevel="1" x14ac:dyDescent="0.3">
      <c r="A243" s="231" t="s">
        <v>214</v>
      </c>
      <c r="B243" s="42" t="s">
        <v>45</v>
      </c>
      <c r="C243" s="232" t="s">
        <v>24</v>
      </c>
      <c r="D243" s="214"/>
      <c r="E243" s="192"/>
      <c r="F243" s="25"/>
      <c r="G243" s="25">
        <f t="shared" si="153"/>
        <v>3000</v>
      </c>
      <c r="H243" s="26">
        <v>1500</v>
      </c>
      <c r="I243" s="26">
        <v>1500</v>
      </c>
      <c r="J243" s="30"/>
      <c r="K243" s="26"/>
      <c r="L243" s="26"/>
      <c r="M243" s="26"/>
      <c r="N243" s="26"/>
      <c r="O243" s="26"/>
      <c r="P243" s="26"/>
      <c r="Q243" s="26"/>
      <c r="R243" s="26"/>
      <c r="S243" s="88">
        <f t="shared" si="147"/>
        <v>0</v>
      </c>
      <c r="T243" s="97">
        <f t="shared" si="148"/>
        <v>3000</v>
      </c>
      <c r="U243" s="28">
        <f>H243+J243+K243+M243+N243+L243</f>
        <v>1500</v>
      </c>
      <c r="V243" s="98">
        <f t="shared" si="149"/>
        <v>1500</v>
      </c>
      <c r="W243" s="192">
        <f t="shared" ref="W243:W248" si="156">SUM(X243:Y243)</f>
        <v>3000</v>
      </c>
      <c r="X243" s="28">
        <v>1500</v>
      </c>
      <c r="Y243" s="98">
        <v>1500</v>
      </c>
      <c r="Z243" s="179">
        <f t="shared" si="150"/>
        <v>100</v>
      </c>
      <c r="AA243" s="28">
        <f t="shared" si="151"/>
        <v>100</v>
      </c>
      <c r="AB243" s="98">
        <f t="shared" si="152"/>
        <v>100</v>
      </c>
    </row>
    <row r="244" spans="1:31" s="23" customFormat="1" ht="18.75" hidden="1" outlineLevel="1" x14ac:dyDescent="0.3">
      <c r="A244" s="231" t="s">
        <v>212</v>
      </c>
      <c r="B244" s="42" t="s">
        <v>45</v>
      </c>
      <c r="C244" s="232" t="s">
        <v>24</v>
      </c>
      <c r="D244" s="214"/>
      <c r="E244" s="192"/>
      <c r="F244" s="25"/>
      <c r="G244" s="25">
        <f t="shared" si="153"/>
        <v>1000</v>
      </c>
      <c r="H244" s="26">
        <v>500</v>
      </c>
      <c r="I244" s="26">
        <v>500</v>
      </c>
      <c r="J244" s="30">
        <v>194.4</v>
      </c>
      <c r="K244" s="26"/>
      <c r="L244" s="26"/>
      <c r="M244" s="26"/>
      <c r="N244" s="26"/>
      <c r="O244" s="26">
        <v>194.4</v>
      </c>
      <c r="P244" s="26"/>
      <c r="Q244" s="26"/>
      <c r="R244" s="26"/>
      <c r="S244" s="88">
        <f t="shared" si="147"/>
        <v>388.8</v>
      </c>
      <c r="T244" s="97">
        <f t="shared" si="148"/>
        <v>1388.8</v>
      </c>
      <c r="U244" s="28">
        <f t="shared" ref="U244:U248" si="157">H244+J244+K244+M244+N244+L244</f>
        <v>694.4</v>
      </c>
      <c r="V244" s="98">
        <f t="shared" si="149"/>
        <v>694.4</v>
      </c>
      <c r="W244" s="192">
        <f t="shared" si="156"/>
        <v>1388.8</v>
      </c>
      <c r="X244" s="28">
        <v>694.4</v>
      </c>
      <c r="Y244" s="98">
        <v>694.4</v>
      </c>
      <c r="Z244" s="179">
        <f t="shared" si="150"/>
        <v>100</v>
      </c>
      <c r="AA244" s="28">
        <f t="shared" si="151"/>
        <v>100</v>
      </c>
      <c r="AB244" s="98">
        <f t="shared" si="152"/>
        <v>100</v>
      </c>
    </row>
    <row r="245" spans="1:31" s="23" customFormat="1" ht="18.75" hidden="1" outlineLevel="1" x14ac:dyDescent="0.3">
      <c r="A245" s="231" t="s">
        <v>213</v>
      </c>
      <c r="B245" s="42" t="s">
        <v>45</v>
      </c>
      <c r="C245" s="232" t="s">
        <v>24</v>
      </c>
      <c r="D245" s="214"/>
      <c r="E245" s="192"/>
      <c r="F245" s="25"/>
      <c r="G245" s="25">
        <f t="shared" si="153"/>
        <v>500</v>
      </c>
      <c r="H245" s="26">
        <v>250</v>
      </c>
      <c r="I245" s="26">
        <v>250</v>
      </c>
      <c r="J245" s="30"/>
      <c r="K245" s="26"/>
      <c r="L245" s="26"/>
      <c r="M245" s="26"/>
      <c r="N245" s="26"/>
      <c r="O245" s="26"/>
      <c r="P245" s="26"/>
      <c r="Q245" s="26"/>
      <c r="R245" s="26"/>
      <c r="S245" s="88">
        <f t="shared" si="147"/>
        <v>0</v>
      </c>
      <c r="T245" s="97">
        <f t="shared" si="148"/>
        <v>500</v>
      </c>
      <c r="U245" s="28">
        <f t="shared" si="157"/>
        <v>250</v>
      </c>
      <c r="V245" s="98">
        <f t="shared" si="149"/>
        <v>250</v>
      </c>
      <c r="W245" s="192">
        <f t="shared" si="156"/>
        <v>500</v>
      </c>
      <c r="X245" s="28">
        <v>250</v>
      </c>
      <c r="Y245" s="98">
        <v>250</v>
      </c>
      <c r="Z245" s="179">
        <f t="shared" si="150"/>
        <v>100</v>
      </c>
      <c r="AA245" s="28">
        <f t="shared" si="151"/>
        <v>100</v>
      </c>
      <c r="AB245" s="98">
        <f t="shared" si="152"/>
        <v>100</v>
      </c>
    </row>
    <row r="246" spans="1:31" s="23" customFormat="1" ht="18.75" hidden="1" outlineLevel="1" x14ac:dyDescent="0.3">
      <c r="A246" s="231" t="s">
        <v>217</v>
      </c>
      <c r="B246" s="42" t="s">
        <v>45</v>
      </c>
      <c r="C246" s="232" t="s">
        <v>24</v>
      </c>
      <c r="D246" s="214"/>
      <c r="E246" s="192"/>
      <c r="F246" s="25"/>
      <c r="G246" s="25">
        <f t="shared" si="153"/>
        <v>1308</v>
      </c>
      <c r="H246" s="26">
        <v>654</v>
      </c>
      <c r="I246" s="26">
        <v>654</v>
      </c>
      <c r="J246" s="30">
        <v>-194.4</v>
      </c>
      <c r="K246" s="26"/>
      <c r="L246" s="26"/>
      <c r="M246" s="26"/>
      <c r="N246" s="26"/>
      <c r="O246" s="26">
        <v>-194.4</v>
      </c>
      <c r="P246" s="26"/>
      <c r="Q246" s="26"/>
      <c r="R246" s="26"/>
      <c r="S246" s="88">
        <f t="shared" si="147"/>
        <v>-388.8</v>
      </c>
      <c r="T246" s="97">
        <f t="shared" si="148"/>
        <v>919.2</v>
      </c>
      <c r="U246" s="28">
        <f t="shared" si="157"/>
        <v>459.6</v>
      </c>
      <c r="V246" s="98">
        <f t="shared" si="149"/>
        <v>459.6</v>
      </c>
      <c r="W246" s="192">
        <f t="shared" si="156"/>
        <v>919.2</v>
      </c>
      <c r="X246" s="28">
        <v>459.6</v>
      </c>
      <c r="Y246" s="98">
        <v>459.6</v>
      </c>
      <c r="Z246" s="179">
        <f t="shared" si="150"/>
        <v>100</v>
      </c>
      <c r="AA246" s="28">
        <f t="shared" si="151"/>
        <v>100</v>
      </c>
      <c r="AB246" s="98">
        <f t="shared" si="152"/>
        <v>100</v>
      </c>
    </row>
    <row r="247" spans="1:31" s="23" customFormat="1" ht="75" collapsed="1" x14ac:dyDescent="0.3">
      <c r="A247" s="231" t="s">
        <v>241</v>
      </c>
      <c r="B247" s="42" t="s">
        <v>45</v>
      </c>
      <c r="C247" s="232" t="s">
        <v>24</v>
      </c>
      <c r="D247" s="214"/>
      <c r="E247" s="192"/>
      <c r="F247" s="25"/>
      <c r="G247" s="25">
        <f>H247+I247</f>
        <v>12317</v>
      </c>
      <c r="H247" s="25">
        <v>558.20000000000005</v>
      </c>
      <c r="I247" s="26">
        <v>11758.8</v>
      </c>
      <c r="J247" s="30"/>
      <c r="K247" s="26"/>
      <c r="L247" s="26"/>
      <c r="M247" s="26"/>
      <c r="N247" s="26"/>
      <c r="O247" s="26"/>
      <c r="P247" s="26"/>
      <c r="Q247" s="26"/>
      <c r="R247" s="26"/>
      <c r="S247" s="88">
        <f t="shared" si="147"/>
        <v>0</v>
      </c>
      <c r="T247" s="97">
        <f t="shared" si="148"/>
        <v>12317</v>
      </c>
      <c r="U247" s="28">
        <f t="shared" si="157"/>
        <v>558.20000000000005</v>
      </c>
      <c r="V247" s="98">
        <f t="shared" si="149"/>
        <v>11758.8</v>
      </c>
      <c r="W247" s="192">
        <f t="shared" si="156"/>
        <v>1395.8</v>
      </c>
      <c r="X247" s="28">
        <v>139.6</v>
      </c>
      <c r="Y247" s="98">
        <v>1256.2</v>
      </c>
      <c r="Z247" s="179">
        <f t="shared" si="150"/>
        <v>11.332304944385809</v>
      </c>
      <c r="AA247" s="28">
        <f t="shared" si="151"/>
        <v>25.008957362952344</v>
      </c>
      <c r="AB247" s="98">
        <f t="shared" si="152"/>
        <v>10.683062897574583</v>
      </c>
    </row>
    <row r="248" spans="1:31" s="23" customFormat="1" ht="18.75" x14ac:dyDescent="0.3">
      <c r="A248" s="231" t="s">
        <v>242</v>
      </c>
      <c r="B248" s="42" t="s">
        <v>45</v>
      </c>
      <c r="C248" s="232" t="s">
        <v>24</v>
      </c>
      <c r="D248" s="214"/>
      <c r="E248" s="192"/>
      <c r="F248" s="25"/>
      <c r="G248" s="25">
        <f>H248+I248</f>
        <v>157.5</v>
      </c>
      <c r="H248" s="25">
        <v>157.5</v>
      </c>
      <c r="I248" s="26"/>
      <c r="J248" s="30"/>
      <c r="K248" s="26"/>
      <c r="L248" s="26"/>
      <c r="M248" s="26"/>
      <c r="N248" s="26"/>
      <c r="O248" s="26"/>
      <c r="P248" s="26"/>
      <c r="Q248" s="26"/>
      <c r="R248" s="26"/>
      <c r="S248" s="88">
        <f t="shared" si="147"/>
        <v>0</v>
      </c>
      <c r="T248" s="97">
        <f t="shared" si="148"/>
        <v>157.5</v>
      </c>
      <c r="U248" s="28">
        <f t="shared" si="157"/>
        <v>157.5</v>
      </c>
      <c r="V248" s="98">
        <f t="shared" si="149"/>
        <v>0</v>
      </c>
      <c r="W248" s="192">
        <f t="shared" si="156"/>
        <v>157.5</v>
      </c>
      <c r="X248" s="28">
        <v>157.5</v>
      </c>
      <c r="Y248" s="98"/>
      <c r="Z248" s="179">
        <f t="shared" si="150"/>
        <v>100</v>
      </c>
      <c r="AA248" s="28">
        <f t="shared" si="151"/>
        <v>100</v>
      </c>
      <c r="AB248" s="98"/>
    </row>
    <row r="249" spans="1:31" s="38" customFormat="1" ht="56.25" x14ac:dyDescent="0.3">
      <c r="A249" s="233" t="s">
        <v>243</v>
      </c>
      <c r="B249" s="45" t="s">
        <v>45</v>
      </c>
      <c r="C249" s="234" t="s">
        <v>24</v>
      </c>
      <c r="D249" s="217"/>
      <c r="E249" s="195"/>
      <c r="F249" s="37"/>
      <c r="G249" s="37">
        <f>SUM(H249:I249)</f>
        <v>100</v>
      </c>
      <c r="H249" s="37">
        <f>SUM(H250:H251)</f>
        <v>0</v>
      </c>
      <c r="I249" s="37">
        <f>SUM(I250:I251)</f>
        <v>100</v>
      </c>
      <c r="J249" s="37">
        <f t="shared" ref="J249:V249" si="158">SUM(J250:J251)</f>
        <v>0</v>
      </c>
      <c r="K249" s="37">
        <f t="shared" si="158"/>
        <v>0</v>
      </c>
      <c r="L249" s="37">
        <f t="shared" si="158"/>
        <v>0</v>
      </c>
      <c r="M249" s="37">
        <f t="shared" si="158"/>
        <v>0</v>
      </c>
      <c r="N249" s="37">
        <f t="shared" si="158"/>
        <v>0</v>
      </c>
      <c r="O249" s="37">
        <f t="shared" si="158"/>
        <v>0</v>
      </c>
      <c r="P249" s="37">
        <f t="shared" si="158"/>
        <v>0</v>
      </c>
      <c r="Q249" s="37">
        <f t="shared" si="158"/>
        <v>0</v>
      </c>
      <c r="R249" s="37">
        <f t="shared" si="158"/>
        <v>0</v>
      </c>
      <c r="S249" s="83">
        <f t="shared" si="158"/>
        <v>0</v>
      </c>
      <c r="T249" s="103">
        <f t="shared" si="158"/>
        <v>100</v>
      </c>
      <c r="U249" s="37">
        <f>SUM(U250:U251)</f>
        <v>0</v>
      </c>
      <c r="V249" s="104">
        <f t="shared" si="158"/>
        <v>100</v>
      </c>
      <c r="W249" s="195">
        <f t="shared" ref="W249" si="159">SUM(W250:W251)</f>
        <v>100</v>
      </c>
      <c r="X249" s="37">
        <f>SUM(X250:X251)</f>
        <v>0</v>
      </c>
      <c r="Y249" s="104">
        <f t="shared" ref="Y249" si="160">SUM(Y250:Y251)</f>
        <v>100</v>
      </c>
      <c r="Z249" s="179">
        <f t="shared" si="150"/>
        <v>100</v>
      </c>
      <c r="AA249" s="28">
        <v>0</v>
      </c>
      <c r="AB249" s="98">
        <f t="shared" si="152"/>
        <v>100</v>
      </c>
    </row>
    <row r="250" spans="1:31" s="23" customFormat="1" ht="18.75" x14ac:dyDescent="0.3">
      <c r="A250" s="231" t="s">
        <v>244</v>
      </c>
      <c r="B250" s="42" t="s">
        <v>45</v>
      </c>
      <c r="C250" s="232" t="s">
        <v>24</v>
      </c>
      <c r="D250" s="214"/>
      <c r="E250" s="192"/>
      <c r="F250" s="25"/>
      <c r="G250" s="25">
        <f>H250+I250</f>
        <v>50</v>
      </c>
      <c r="H250" s="25"/>
      <c r="I250" s="26">
        <v>50</v>
      </c>
      <c r="J250" s="26"/>
      <c r="K250" s="26"/>
      <c r="L250" s="26"/>
      <c r="M250" s="26"/>
      <c r="N250" s="26"/>
      <c r="O250" s="26"/>
      <c r="P250" s="26"/>
      <c r="Q250" s="26"/>
      <c r="R250" s="26"/>
      <c r="S250" s="80">
        <f t="shared" si="147"/>
        <v>0</v>
      </c>
      <c r="T250" s="97">
        <f t="shared" si="148"/>
        <v>50</v>
      </c>
      <c r="U250" s="28">
        <f>H250+J250+K250+M250+N250+L250</f>
        <v>0</v>
      </c>
      <c r="V250" s="98">
        <f t="shared" si="149"/>
        <v>50</v>
      </c>
      <c r="W250" s="192">
        <f t="shared" ref="W250:W251" si="161">SUM(X250:Y250)</f>
        <v>50</v>
      </c>
      <c r="X250" s="28"/>
      <c r="Y250" s="98">
        <v>50</v>
      </c>
      <c r="Z250" s="179">
        <f t="shared" si="150"/>
        <v>100</v>
      </c>
      <c r="AA250" s="28"/>
      <c r="AB250" s="98">
        <f t="shared" si="152"/>
        <v>100</v>
      </c>
    </row>
    <row r="251" spans="1:31" s="23" customFormat="1" ht="18.75" x14ac:dyDescent="0.3">
      <c r="A251" s="231" t="s">
        <v>245</v>
      </c>
      <c r="B251" s="42" t="s">
        <v>45</v>
      </c>
      <c r="C251" s="232" t="s">
        <v>24</v>
      </c>
      <c r="D251" s="214"/>
      <c r="E251" s="192"/>
      <c r="F251" s="25"/>
      <c r="G251" s="25">
        <f>H251+I251</f>
        <v>50</v>
      </c>
      <c r="H251" s="25"/>
      <c r="I251" s="26">
        <v>50</v>
      </c>
      <c r="J251" s="26"/>
      <c r="K251" s="26"/>
      <c r="L251" s="26"/>
      <c r="M251" s="26"/>
      <c r="N251" s="26"/>
      <c r="O251" s="26"/>
      <c r="P251" s="26"/>
      <c r="Q251" s="26"/>
      <c r="R251" s="26"/>
      <c r="S251" s="80">
        <f t="shared" si="147"/>
        <v>0</v>
      </c>
      <c r="T251" s="97">
        <f t="shared" si="148"/>
        <v>50</v>
      </c>
      <c r="U251" s="28">
        <f>H251+J251+K251+M251+N251+L251</f>
        <v>0</v>
      </c>
      <c r="V251" s="98">
        <f t="shared" si="149"/>
        <v>50</v>
      </c>
      <c r="W251" s="192">
        <f t="shared" si="161"/>
        <v>50</v>
      </c>
      <c r="X251" s="28"/>
      <c r="Y251" s="98">
        <v>50</v>
      </c>
      <c r="Z251" s="179">
        <f t="shared" si="150"/>
        <v>100</v>
      </c>
      <c r="AA251" s="28"/>
      <c r="AB251" s="98">
        <f t="shared" si="152"/>
        <v>100</v>
      </c>
    </row>
    <row r="252" spans="1:31" s="23" customFormat="1" ht="18.75" x14ac:dyDescent="0.3">
      <c r="A252" s="229" t="s">
        <v>246</v>
      </c>
      <c r="B252" s="43" t="s">
        <v>45</v>
      </c>
      <c r="C252" s="230" t="s">
        <v>27</v>
      </c>
      <c r="D252" s="213">
        <f t="shared" ref="D252:D257" si="162">SUM(E252:F252)</f>
        <v>844649.5</v>
      </c>
      <c r="E252" s="194">
        <f>SUM(E253+E264+E269+E273+E277+E287+E296+E298+E293+E294+E300+E309+E313+E317+E331)</f>
        <v>224353.7</v>
      </c>
      <c r="F252" s="21">
        <f>SUM(F253+F264+F269+F273+F277+F287+F296+F298+F293+F294+F300+F309+F313+F317+F331)</f>
        <v>620295.80000000005</v>
      </c>
      <c r="G252" s="21">
        <f>SUM(H252:I252)</f>
        <v>944924.6</v>
      </c>
      <c r="H252" s="21">
        <f>SUM(H253+H264+H269+H273+H287+H295+H297+H298+H299+H300+H309+H313+H317+H322+H323+H331+H341+H345+H346+H347)</f>
        <v>270085.59999999998</v>
      </c>
      <c r="I252" s="21">
        <f>SUM(I253+I264+I269+I273+I287+I295+I297+I298+I299+I300+I309+I313+I317+I322+I323+I331+I341+I345+I346+I347+I286+I284)</f>
        <v>674839</v>
      </c>
      <c r="J252" s="21">
        <f t="shared" ref="J252:P252" si="163">SUM(J253+J264+J269+J273+J287+J295+J297+J298+J299+J300+J309+J313+J317+J322+J323+J331+J341+J345+J346+J347)</f>
        <v>-773.6</v>
      </c>
      <c r="K252" s="21">
        <f t="shared" si="163"/>
        <v>0</v>
      </c>
      <c r="L252" s="21">
        <f t="shared" si="163"/>
        <v>0</v>
      </c>
      <c r="M252" s="21">
        <f t="shared" si="163"/>
        <v>0</v>
      </c>
      <c r="N252" s="21">
        <f t="shared" si="163"/>
        <v>0</v>
      </c>
      <c r="O252" s="21">
        <f t="shared" si="163"/>
        <v>0</v>
      </c>
      <c r="P252" s="21">
        <f t="shared" si="163"/>
        <v>103.99999999999996</v>
      </c>
      <c r="Q252" s="21">
        <f>SUM(Q253+Q264+Q269+Q273+Q287+Q295+Q297+Q298+Q299+Q300+Q309+Q313+Q317+Q322+Q323+Q331+Q341+Q345+Q346+Q347+Q286+Q284)</f>
        <v>0</v>
      </c>
      <c r="R252" s="21">
        <f>SUM(R253+R264+R269+R273+R287+R295+R297+R298+R299+R300+R309+R313+R317+R322+R323+R331+R341+R345+R346+R347)</f>
        <v>0</v>
      </c>
      <c r="S252" s="82">
        <f>SUM(S253+S264+S269+S273+S287+S295+S297+S298+S299+S300+S309+S313+S317+S322+S323+S331+S341+S345+S346+S347+S286)</f>
        <v>-669.60000000000014</v>
      </c>
      <c r="T252" s="101">
        <f>SUM(T253+T264+T269+T273+T287+T295+T297+T298+T299+T300+T309+T313+T317+T322+T323+T331+T341+T345+T346+T347+T286+T284)</f>
        <v>944254.99999999988</v>
      </c>
      <c r="U252" s="21">
        <f>SUM(U253+U264+U269+U273+U287+U295+U297+U298+U299+U300+U309+U313+U317+U322+U323+U331+U341+U345+U346+U347)</f>
        <v>269312</v>
      </c>
      <c r="V252" s="102">
        <f>SUM(V253+V264+V269+V273+V287+V295+V297+V298+V299+V300+V309+V313+V317+V322+V323+V331+V341+V345+V346+V347+V286+V284)</f>
        <v>674943.00000000012</v>
      </c>
      <c r="W252" s="194">
        <f>SUM(W253+W264+W269+W273+W287+W295+W297+W298+W299+W300+W309+W313+W317+W322+W323+W331+W341+W345+W346+W347+W286+W284)</f>
        <v>911921.7</v>
      </c>
      <c r="X252" s="21">
        <f>SUM(X253+X264+X269+X273+X287+X295+X297+X298+X299+X300+X309+X313+X317+X322+X323+X331+X341+X345+X346+X347)</f>
        <v>256879.8</v>
      </c>
      <c r="Y252" s="102">
        <f>SUM(Y253+Y264+Y269+Y273+Y287+Y295+Y297+Y298+Y299+Y300+Y309+Y313+Y317+Y322+Y323+Y331+Y341+Y345+Y346+Y347+Y286+Y284)</f>
        <v>655041.89999999991</v>
      </c>
      <c r="Z252" s="178">
        <f t="shared" si="150"/>
        <v>96.575787260856444</v>
      </c>
      <c r="AA252" s="156">
        <f t="shared" si="151"/>
        <v>95.383718512357405</v>
      </c>
      <c r="AB252" s="171">
        <f t="shared" si="152"/>
        <v>97.051439899369257</v>
      </c>
    </row>
    <row r="253" spans="1:31" s="38" customFormat="1" ht="37.5" x14ac:dyDescent="0.3">
      <c r="A253" s="233" t="s">
        <v>247</v>
      </c>
      <c r="B253" s="45"/>
      <c r="C253" s="234"/>
      <c r="D253" s="217">
        <f t="shared" si="162"/>
        <v>651747.80000000005</v>
      </c>
      <c r="E253" s="195">
        <f>SUM(E254+E255+E256+E257+E259+E260+E261+E262+E263)</f>
        <v>66819.8</v>
      </c>
      <c r="F253" s="37">
        <f>SUM(F254+F255+F256+F257+F259+F260+F261+F262+F263)</f>
        <v>584928</v>
      </c>
      <c r="G253" s="37">
        <f t="shared" si="138"/>
        <v>707987.2</v>
      </c>
      <c r="H253" s="37">
        <f>SUM(H254+H255+H256+H257+H259+H260+H261+H262+H263)</f>
        <v>73293.599999999991</v>
      </c>
      <c r="I253" s="37">
        <f t="shared" ref="I253:V253" si="164">SUM(I254+I255+I256+I257+I259+I260+I261+I262+I263)</f>
        <v>634693.6</v>
      </c>
      <c r="J253" s="37">
        <f t="shared" si="164"/>
        <v>-60.2</v>
      </c>
      <c r="K253" s="37">
        <f t="shared" si="164"/>
        <v>0</v>
      </c>
      <c r="L253" s="37">
        <f t="shared" si="164"/>
        <v>0</v>
      </c>
      <c r="M253" s="37">
        <f t="shared" si="164"/>
        <v>0</v>
      </c>
      <c r="N253" s="37">
        <f t="shared" si="164"/>
        <v>0</v>
      </c>
      <c r="O253" s="37">
        <f t="shared" si="164"/>
        <v>0</v>
      </c>
      <c r="P253" s="37">
        <f t="shared" si="164"/>
        <v>103.99999999999996</v>
      </c>
      <c r="Q253" s="37">
        <f t="shared" si="164"/>
        <v>0</v>
      </c>
      <c r="R253" s="37">
        <f t="shared" si="164"/>
        <v>0</v>
      </c>
      <c r="S253" s="83">
        <f t="shared" si="164"/>
        <v>43.79999999999994</v>
      </c>
      <c r="T253" s="103">
        <f t="shared" si="164"/>
        <v>708030.99999999988</v>
      </c>
      <c r="U253" s="37">
        <f t="shared" si="164"/>
        <v>73233.399999999994</v>
      </c>
      <c r="V253" s="104">
        <f t="shared" si="164"/>
        <v>634797.60000000009</v>
      </c>
      <c r="W253" s="195">
        <f>SUM(W254+W255+W256+W257+W259+W260+W261+W262)</f>
        <v>700137.39999999991</v>
      </c>
      <c r="X253" s="37">
        <f>SUM(X254+X255+X256+X257+X259+X260+X261+X262)</f>
        <v>65862.5</v>
      </c>
      <c r="Y253" s="104">
        <f>SUM(Y254+Y255+Y256+Y257+Y259+Y260+Y261+Y262)</f>
        <v>634274.89999999991</v>
      </c>
      <c r="Z253" s="180">
        <f t="shared" si="150"/>
        <v>98.885133560536204</v>
      </c>
      <c r="AA253" s="27">
        <f t="shared" si="151"/>
        <v>89.935056954886718</v>
      </c>
      <c r="AB253" s="114">
        <f t="shared" si="152"/>
        <v>99.917658793921063</v>
      </c>
    </row>
    <row r="254" spans="1:31" s="23" customFormat="1" ht="18.75" outlineLevel="1" x14ac:dyDescent="0.3">
      <c r="A254" s="231" t="s">
        <v>153</v>
      </c>
      <c r="B254" s="42" t="s">
        <v>45</v>
      </c>
      <c r="C254" s="236" t="s">
        <v>27</v>
      </c>
      <c r="D254" s="214">
        <f t="shared" si="162"/>
        <v>96738.900000000009</v>
      </c>
      <c r="E254" s="192">
        <v>9135.2999999999993</v>
      </c>
      <c r="F254" s="25">
        <v>87603.6</v>
      </c>
      <c r="G254" s="25">
        <f t="shared" si="138"/>
        <v>102346.7</v>
      </c>
      <c r="H254" s="25">
        <v>9135.2999999999993</v>
      </c>
      <c r="I254" s="25">
        <v>93211.4</v>
      </c>
      <c r="J254" s="25"/>
      <c r="K254" s="26"/>
      <c r="L254" s="26"/>
      <c r="M254" s="26"/>
      <c r="N254" s="26"/>
      <c r="O254" s="26"/>
      <c r="P254" s="30">
        <v>205.2</v>
      </c>
      <c r="Q254" s="26"/>
      <c r="R254" s="26"/>
      <c r="S254" s="88">
        <f t="shared" si="147"/>
        <v>205.2</v>
      </c>
      <c r="T254" s="97">
        <f t="shared" si="148"/>
        <v>102551.9</v>
      </c>
      <c r="U254" s="28">
        <f>H254+J254+K254+M254+N254+L254</f>
        <v>9135.2999999999993</v>
      </c>
      <c r="V254" s="98">
        <f t="shared" si="149"/>
        <v>93416.599999999991</v>
      </c>
      <c r="W254" s="192">
        <f t="shared" ref="W254:W263" si="165">SUM(X254:Y254)</f>
        <v>102276.09999999999</v>
      </c>
      <c r="X254" s="28">
        <v>8861.7000000000007</v>
      </c>
      <c r="Y254" s="98">
        <v>93414.399999999994</v>
      </c>
      <c r="Z254" s="179">
        <f t="shared" si="150"/>
        <v>99.731063003220811</v>
      </c>
      <c r="AA254" s="28">
        <f t="shared" si="151"/>
        <v>97.005024465534802</v>
      </c>
      <c r="AB254" s="98">
        <f t="shared" si="152"/>
        <v>99.997644958176608</v>
      </c>
      <c r="AE254" s="48"/>
    </row>
    <row r="255" spans="1:31" s="23" customFormat="1" ht="18.75" outlineLevel="1" x14ac:dyDescent="0.3">
      <c r="A255" s="231" t="s">
        <v>248</v>
      </c>
      <c r="B255" s="42" t="s">
        <v>45</v>
      </c>
      <c r="C255" s="236" t="s">
        <v>27</v>
      </c>
      <c r="D255" s="214">
        <f t="shared" si="162"/>
        <v>69238.3</v>
      </c>
      <c r="E255" s="192">
        <v>4516.8</v>
      </c>
      <c r="F255" s="25">
        <v>64721.5</v>
      </c>
      <c r="G255" s="25">
        <f t="shared" si="138"/>
        <v>74939.400000000009</v>
      </c>
      <c r="H255" s="25">
        <v>4516.8</v>
      </c>
      <c r="I255" s="25">
        <v>70422.600000000006</v>
      </c>
      <c r="J255" s="25"/>
      <c r="K255" s="26"/>
      <c r="L255" s="26"/>
      <c r="M255" s="26"/>
      <c r="N255" s="26"/>
      <c r="O255" s="26"/>
      <c r="P255" s="30">
        <v>109</v>
      </c>
      <c r="Q255" s="26"/>
      <c r="R255" s="26"/>
      <c r="S255" s="88">
        <f t="shared" si="147"/>
        <v>109</v>
      </c>
      <c r="T255" s="97">
        <f t="shared" si="148"/>
        <v>75048.400000000009</v>
      </c>
      <c r="U255" s="28">
        <f t="shared" ref="U255:U262" si="166">H255+J255+K255+M255+N255+L255</f>
        <v>4516.8</v>
      </c>
      <c r="V255" s="98">
        <f t="shared" si="149"/>
        <v>70531.600000000006</v>
      </c>
      <c r="W255" s="192">
        <f t="shared" si="165"/>
        <v>74107.199999999997</v>
      </c>
      <c r="X255" s="28">
        <v>3761.8</v>
      </c>
      <c r="Y255" s="98">
        <v>70345.399999999994</v>
      </c>
      <c r="Z255" s="179">
        <f t="shared" si="150"/>
        <v>98.745875994691417</v>
      </c>
      <c r="AA255" s="28">
        <f t="shared" si="151"/>
        <v>83.284626284094927</v>
      </c>
      <c r="AB255" s="98">
        <f t="shared" si="152"/>
        <v>99.736004854561628</v>
      </c>
    </row>
    <row r="256" spans="1:31" s="23" customFormat="1" ht="18.75" outlineLevel="1" x14ac:dyDescent="0.3">
      <c r="A256" s="231" t="s">
        <v>249</v>
      </c>
      <c r="B256" s="42" t="s">
        <v>45</v>
      </c>
      <c r="C256" s="236" t="s">
        <v>27</v>
      </c>
      <c r="D256" s="214">
        <f t="shared" si="162"/>
        <v>83234</v>
      </c>
      <c r="E256" s="192">
        <v>4832.3</v>
      </c>
      <c r="F256" s="25">
        <v>78401.7</v>
      </c>
      <c r="G256" s="25">
        <f t="shared" si="138"/>
        <v>90801.5</v>
      </c>
      <c r="H256" s="25">
        <v>5615.2</v>
      </c>
      <c r="I256" s="25">
        <v>85186.3</v>
      </c>
      <c r="J256" s="25"/>
      <c r="K256" s="26"/>
      <c r="L256" s="26"/>
      <c r="M256" s="26"/>
      <c r="N256" s="26"/>
      <c r="O256" s="26"/>
      <c r="P256" s="30">
        <v>-34.799999999999997</v>
      </c>
      <c r="Q256" s="26"/>
      <c r="R256" s="26"/>
      <c r="S256" s="88">
        <f t="shared" si="147"/>
        <v>-34.799999999999997</v>
      </c>
      <c r="T256" s="97">
        <f t="shared" si="148"/>
        <v>90766.7</v>
      </c>
      <c r="U256" s="28">
        <f t="shared" si="166"/>
        <v>5615.2</v>
      </c>
      <c r="V256" s="98">
        <f t="shared" si="149"/>
        <v>85151.5</v>
      </c>
      <c r="W256" s="192">
        <f t="shared" si="165"/>
        <v>90337.599999999991</v>
      </c>
      <c r="X256" s="28">
        <v>5190.7</v>
      </c>
      <c r="Y256" s="98">
        <v>85146.9</v>
      </c>
      <c r="Z256" s="179">
        <f t="shared" si="150"/>
        <v>99.52724953094031</v>
      </c>
      <c r="AA256" s="28">
        <f t="shared" si="151"/>
        <v>92.44016241629862</v>
      </c>
      <c r="AB256" s="98">
        <f t="shared" si="152"/>
        <v>99.994597863807442</v>
      </c>
    </row>
    <row r="257" spans="1:28" s="23" customFormat="1" ht="18.75" outlineLevel="1" x14ac:dyDescent="0.3">
      <c r="A257" s="231" t="s">
        <v>250</v>
      </c>
      <c r="B257" s="42" t="s">
        <v>45</v>
      </c>
      <c r="C257" s="236" t="s">
        <v>27</v>
      </c>
      <c r="D257" s="214">
        <f t="shared" si="162"/>
        <v>155361.09999999998</v>
      </c>
      <c r="E257" s="192">
        <v>23233.3</v>
      </c>
      <c r="F257" s="25">
        <v>132127.79999999999</v>
      </c>
      <c r="G257" s="25">
        <f t="shared" si="138"/>
        <v>167942</v>
      </c>
      <c r="H257" s="25">
        <v>25615.8</v>
      </c>
      <c r="I257" s="25">
        <v>142326.20000000001</v>
      </c>
      <c r="J257" s="25"/>
      <c r="K257" s="26"/>
      <c r="L257" s="26"/>
      <c r="M257" s="26"/>
      <c r="N257" s="26"/>
      <c r="O257" s="26"/>
      <c r="P257" s="30">
        <v>83.8</v>
      </c>
      <c r="Q257" s="26"/>
      <c r="R257" s="26"/>
      <c r="S257" s="88">
        <f t="shared" si="147"/>
        <v>83.8</v>
      </c>
      <c r="T257" s="97">
        <f t="shared" si="148"/>
        <v>168025.8</v>
      </c>
      <c r="U257" s="28">
        <f t="shared" si="166"/>
        <v>25615.8</v>
      </c>
      <c r="V257" s="98">
        <f t="shared" si="149"/>
        <v>142410</v>
      </c>
      <c r="W257" s="192">
        <f t="shared" si="165"/>
        <v>165543.59999999998</v>
      </c>
      <c r="X257" s="28">
        <v>23274.3</v>
      </c>
      <c r="Y257" s="98">
        <v>142269.29999999999</v>
      </c>
      <c r="Z257" s="179">
        <f t="shared" si="150"/>
        <v>98.522726866945433</v>
      </c>
      <c r="AA257" s="28">
        <f t="shared" si="151"/>
        <v>90.859157238891612</v>
      </c>
      <c r="AB257" s="98">
        <f t="shared" si="152"/>
        <v>99.901200758373705</v>
      </c>
    </row>
    <row r="258" spans="1:28" s="23" customFormat="1" ht="18.75" outlineLevel="1" x14ac:dyDescent="0.3">
      <c r="A258" s="231" t="s">
        <v>251</v>
      </c>
      <c r="B258" s="42" t="s">
        <v>45</v>
      </c>
      <c r="C258" s="236" t="s">
        <v>27</v>
      </c>
      <c r="D258" s="214">
        <v>6500</v>
      </c>
      <c r="E258" s="192">
        <v>6500</v>
      </c>
      <c r="F258" s="25"/>
      <c r="G258" s="25">
        <v>6500</v>
      </c>
      <c r="H258" s="25">
        <v>7625.9</v>
      </c>
      <c r="I258" s="25"/>
      <c r="J258" s="25"/>
      <c r="K258" s="26"/>
      <c r="L258" s="26"/>
      <c r="M258" s="26"/>
      <c r="N258" s="26"/>
      <c r="O258" s="26"/>
      <c r="P258" s="30"/>
      <c r="Q258" s="26"/>
      <c r="R258" s="26"/>
      <c r="S258" s="88">
        <f t="shared" si="147"/>
        <v>0</v>
      </c>
      <c r="T258" s="97">
        <f t="shared" si="148"/>
        <v>7625.9</v>
      </c>
      <c r="U258" s="28">
        <f t="shared" si="166"/>
        <v>7625.9</v>
      </c>
      <c r="V258" s="98">
        <f t="shared" si="149"/>
        <v>0</v>
      </c>
      <c r="W258" s="192">
        <f t="shared" si="165"/>
        <v>7625.9</v>
      </c>
      <c r="X258" s="28">
        <v>7625.9</v>
      </c>
      <c r="Y258" s="98"/>
      <c r="Z258" s="179">
        <f t="shared" si="150"/>
        <v>100</v>
      </c>
      <c r="AA258" s="28">
        <f t="shared" si="151"/>
        <v>100</v>
      </c>
      <c r="AB258" s="98"/>
    </row>
    <row r="259" spans="1:28" s="23" customFormat="1" ht="18.75" outlineLevel="1" x14ac:dyDescent="0.3">
      <c r="A259" s="231" t="s">
        <v>252</v>
      </c>
      <c r="B259" s="42" t="s">
        <v>45</v>
      </c>
      <c r="C259" s="236" t="s">
        <v>27</v>
      </c>
      <c r="D259" s="214">
        <f t="shared" ref="D259:D356" si="167">SUM(E259:F259)</f>
        <v>74890.099999999991</v>
      </c>
      <c r="E259" s="192">
        <v>5251.9</v>
      </c>
      <c r="F259" s="25">
        <v>69638.2</v>
      </c>
      <c r="G259" s="25">
        <f t="shared" si="138"/>
        <v>84531.9</v>
      </c>
      <c r="H259" s="25">
        <v>7924.4</v>
      </c>
      <c r="I259" s="25">
        <v>76607.5</v>
      </c>
      <c r="J259" s="25"/>
      <c r="K259" s="26"/>
      <c r="L259" s="26"/>
      <c r="M259" s="26"/>
      <c r="N259" s="26"/>
      <c r="O259" s="26"/>
      <c r="P259" s="30">
        <v>-24.1</v>
      </c>
      <c r="Q259" s="26"/>
      <c r="R259" s="26"/>
      <c r="S259" s="88">
        <f t="shared" si="147"/>
        <v>-24.1</v>
      </c>
      <c r="T259" s="97">
        <f t="shared" si="148"/>
        <v>84507.799999999988</v>
      </c>
      <c r="U259" s="28">
        <f t="shared" si="166"/>
        <v>7924.4</v>
      </c>
      <c r="V259" s="98">
        <f t="shared" si="149"/>
        <v>76583.399999999994</v>
      </c>
      <c r="W259" s="192">
        <f t="shared" si="165"/>
        <v>83405</v>
      </c>
      <c r="X259" s="28">
        <v>7010.7</v>
      </c>
      <c r="Y259" s="98">
        <v>76394.3</v>
      </c>
      <c r="Z259" s="179">
        <f t="shared" si="150"/>
        <v>98.695031701215768</v>
      </c>
      <c r="AA259" s="28">
        <f t="shared" si="151"/>
        <v>88.469789510877789</v>
      </c>
      <c r="AB259" s="98">
        <f t="shared" si="152"/>
        <v>99.753079649114568</v>
      </c>
    </row>
    <row r="260" spans="1:28" s="23" customFormat="1" ht="18.75" outlineLevel="1" x14ac:dyDescent="0.3">
      <c r="A260" s="231" t="s">
        <v>253</v>
      </c>
      <c r="B260" s="42" t="s">
        <v>45</v>
      </c>
      <c r="C260" s="236" t="s">
        <v>27</v>
      </c>
      <c r="D260" s="214">
        <f t="shared" si="167"/>
        <v>37963.4</v>
      </c>
      <c r="E260" s="192">
        <v>6727.3</v>
      </c>
      <c r="F260" s="25">
        <v>31236.1</v>
      </c>
      <c r="G260" s="25">
        <f t="shared" si="138"/>
        <v>40329.799999999996</v>
      </c>
      <c r="H260" s="25">
        <v>7363.2</v>
      </c>
      <c r="I260" s="25">
        <v>32966.6</v>
      </c>
      <c r="J260" s="25">
        <v>-60.2</v>
      </c>
      <c r="K260" s="26"/>
      <c r="L260" s="26"/>
      <c r="M260" s="26"/>
      <c r="N260" s="26"/>
      <c r="O260" s="26"/>
      <c r="P260" s="30">
        <v>-93.4</v>
      </c>
      <c r="Q260" s="26"/>
      <c r="R260" s="26"/>
      <c r="S260" s="88">
        <f t="shared" si="147"/>
        <v>-153.60000000000002</v>
      </c>
      <c r="T260" s="97">
        <f t="shared" si="148"/>
        <v>40176.199999999997</v>
      </c>
      <c r="U260" s="28">
        <f t="shared" si="166"/>
        <v>7303</v>
      </c>
      <c r="V260" s="98">
        <f t="shared" si="149"/>
        <v>32873.199999999997</v>
      </c>
      <c r="W260" s="192">
        <f t="shared" si="165"/>
        <v>39046.199999999997</v>
      </c>
      <c r="X260" s="28">
        <v>6173</v>
      </c>
      <c r="Y260" s="98">
        <v>32873.199999999997</v>
      </c>
      <c r="Z260" s="179">
        <f t="shared" si="150"/>
        <v>97.187389549036496</v>
      </c>
      <c r="AA260" s="28">
        <f t="shared" si="151"/>
        <v>84.526906750650426</v>
      </c>
      <c r="AB260" s="98">
        <f t="shared" si="152"/>
        <v>100</v>
      </c>
    </row>
    <row r="261" spans="1:28" s="23" customFormat="1" ht="18.75" outlineLevel="1" x14ac:dyDescent="0.3">
      <c r="A261" s="231" t="s">
        <v>154</v>
      </c>
      <c r="B261" s="42" t="s">
        <v>45</v>
      </c>
      <c r="C261" s="236" t="s">
        <v>27</v>
      </c>
      <c r="D261" s="214">
        <f t="shared" si="167"/>
        <v>46096.399999999994</v>
      </c>
      <c r="E261" s="192">
        <v>3502.2</v>
      </c>
      <c r="F261" s="25">
        <v>42594.2</v>
      </c>
      <c r="G261" s="25">
        <f t="shared" si="138"/>
        <v>49451.6</v>
      </c>
      <c r="H261" s="25">
        <v>3502.2</v>
      </c>
      <c r="I261" s="25">
        <v>45949.4</v>
      </c>
      <c r="J261" s="25"/>
      <c r="K261" s="26"/>
      <c r="L261" s="26"/>
      <c r="M261" s="26"/>
      <c r="N261" s="26"/>
      <c r="O261" s="26"/>
      <c r="P261" s="30">
        <v>-68.400000000000006</v>
      </c>
      <c r="Q261" s="26"/>
      <c r="R261" s="26"/>
      <c r="S261" s="88">
        <f t="shared" si="147"/>
        <v>-68.400000000000006</v>
      </c>
      <c r="T261" s="97">
        <f t="shared" si="148"/>
        <v>49383.199999999997</v>
      </c>
      <c r="U261" s="28">
        <f t="shared" si="166"/>
        <v>3502.2</v>
      </c>
      <c r="V261" s="98">
        <f t="shared" si="149"/>
        <v>45881</v>
      </c>
      <c r="W261" s="192">
        <f t="shared" si="165"/>
        <v>49153.1</v>
      </c>
      <c r="X261" s="28">
        <v>3271.9</v>
      </c>
      <c r="Y261" s="98">
        <v>45881.2</v>
      </c>
      <c r="Z261" s="179">
        <f t="shared" si="150"/>
        <v>99.53405206628976</v>
      </c>
      <c r="AA261" s="28">
        <f t="shared" si="151"/>
        <v>93.424133401861695</v>
      </c>
      <c r="AB261" s="98">
        <f t="shared" si="152"/>
        <v>100.00043591028967</v>
      </c>
    </row>
    <row r="262" spans="1:28" s="23" customFormat="1" ht="18.75" outlineLevel="1" x14ac:dyDescent="0.3">
      <c r="A262" s="231" t="s">
        <v>254</v>
      </c>
      <c r="B262" s="42" t="s">
        <v>45</v>
      </c>
      <c r="C262" s="236" t="s">
        <v>27</v>
      </c>
      <c r="D262" s="214">
        <f t="shared" si="167"/>
        <v>88225.599999999991</v>
      </c>
      <c r="E262" s="192">
        <v>9620.7000000000007</v>
      </c>
      <c r="F262" s="25">
        <v>78604.899999999994</v>
      </c>
      <c r="G262" s="25">
        <f t="shared" si="138"/>
        <v>97644.3</v>
      </c>
      <c r="H262" s="25">
        <v>9620.7000000000007</v>
      </c>
      <c r="I262" s="25">
        <v>88023.6</v>
      </c>
      <c r="J262" s="25"/>
      <c r="K262" s="26"/>
      <c r="L262" s="26"/>
      <c r="M262" s="26"/>
      <c r="N262" s="26"/>
      <c r="O262" s="26"/>
      <c r="P262" s="30">
        <v>-73.3</v>
      </c>
      <c r="Q262" s="26"/>
      <c r="R262" s="26"/>
      <c r="S262" s="88">
        <f t="shared" si="147"/>
        <v>-73.3</v>
      </c>
      <c r="T262" s="97">
        <f t="shared" si="148"/>
        <v>97571</v>
      </c>
      <c r="U262" s="28">
        <f t="shared" si="166"/>
        <v>9620.7000000000007</v>
      </c>
      <c r="V262" s="98">
        <f t="shared" si="149"/>
        <v>87950.3</v>
      </c>
      <c r="W262" s="192">
        <f t="shared" si="165"/>
        <v>96268.599999999991</v>
      </c>
      <c r="X262" s="28">
        <v>8318.4</v>
      </c>
      <c r="Y262" s="98">
        <v>87950.2</v>
      </c>
      <c r="Z262" s="179">
        <f t="shared" si="150"/>
        <v>98.665177153047509</v>
      </c>
      <c r="AA262" s="28">
        <f t="shared" si="151"/>
        <v>86.463562942405431</v>
      </c>
      <c r="AB262" s="98">
        <f t="shared" si="152"/>
        <v>99.999886299421377</v>
      </c>
    </row>
    <row r="263" spans="1:28" s="23" customFormat="1" ht="18.75" outlineLevel="1" x14ac:dyDescent="0.3">
      <c r="A263" s="231" t="s">
        <v>255</v>
      </c>
      <c r="B263" s="42" t="s">
        <v>45</v>
      </c>
      <c r="C263" s="236" t="s">
        <v>27</v>
      </c>
      <c r="D263" s="214">
        <f t="shared" si="167"/>
        <v>0</v>
      </c>
      <c r="E263" s="192"/>
      <c r="F263" s="25"/>
      <c r="G263" s="25">
        <f t="shared" si="138"/>
        <v>0</v>
      </c>
      <c r="H263" s="25"/>
      <c r="I263" s="25"/>
      <c r="J263" s="25"/>
      <c r="K263" s="26"/>
      <c r="L263" s="26"/>
      <c r="M263" s="26"/>
      <c r="N263" s="26"/>
      <c r="O263" s="26"/>
      <c r="P263" s="26"/>
      <c r="Q263" s="26"/>
      <c r="R263" s="26"/>
      <c r="S263" s="88">
        <f t="shared" si="147"/>
        <v>0</v>
      </c>
      <c r="T263" s="97">
        <f t="shared" si="148"/>
        <v>0</v>
      </c>
      <c r="U263" s="28">
        <f t="shared" ref="U263:U322" si="168">H263+J263+K263+M263+N263</f>
        <v>0</v>
      </c>
      <c r="V263" s="98">
        <f t="shared" si="149"/>
        <v>0</v>
      </c>
      <c r="W263" s="192">
        <f t="shared" si="165"/>
        <v>0</v>
      </c>
      <c r="X263" s="28"/>
      <c r="Y263" s="98"/>
      <c r="Z263" s="179"/>
      <c r="AA263" s="28"/>
      <c r="AB263" s="98"/>
    </row>
    <row r="264" spans="1:28" s="29" customFormat="1" ht="18.75" x14ac:dyDescent="0.3">
      <c r="A264" s="242" t="s">
        <v>256</v>
      </c>
      <c r="B264" s="45" t="s">
        <v>45</v>
      </c>
      <c r="C264" s="243" t="s">
        <v>27</v>
      </c>
      <c r="D264" s="220">
        <f t="shared" ref="D264:S264" si="169">SUM(D265:D268)</f>
        <v>35248.9</v>
      </c>
      <c r="E264" s="200">
        <f t="shared" si="169"/>
        <v>0</v>
      </c>
      <c r="F264" s="112">
        <f t="shared" si="169"/>
        <v>35248.9</v>
      </c>
      <c r="G264" s="112">
        <f t="shared" si="169"/>
        <v>20120.900000000001</v>
      </c>
      <c r="H264" s="112">
        <f t="shared" si="169"/>
        <v>0</v>
      </c>
      <c r="I264" s="112">
        <f t="shared" si="169"/>
        <v>20120.900000000001</v>
      </c>
      <c r="J264" s="112">
        <f t="shared" si="169"/>
        <v>0</v>
      </c>
      <c r="K264" s="112">
        <f t="shared" si="169"/>
        <v>0</v>
      </c>
      <c r="L264" s="112">
        <f t="shared" si="169"/>
        <v>0</v>
      </c>
      <c r="M264" s="112">
        <f t="shared" si="169"/>
        <v>0</v>
      </c>
      <c r="N264" s="112">
        <f t="shared" si="169"/>
        <v>0</v>
      </c>
      <c r="O264" s="112">
        <f t="shared" si="169"/>
        <v>0</v>
      </c>
      <c r="P264" s="112">
        <f t="shared" si="169"/>
        <v>0</v>
      </c>
      <c r="Q264" s="112">
        <f t="shared" si="169"/>
        <v>0</v>
      </c>
      <c r="R264" s="112">
        <f t="shared" si="169"/>
        <v>0</v>
      </c>
      <c r="S264" s="190">
        <f t="shared" si="169"/>
        <v>0</v>
      </c>
      <c r="T264" s="112">
        <f t="shared" ref="T264:V264" si="170">SUM(T265:T268)</f>
        <v>20120.900000000001</v>
      </c>
      <c r="U264" s="47">
        <f t="shared" si="170"/>
        <v>0</v>
      </c>
      <c r="V264" s="113">
        <f t="shared" si="170"/>
        <v>20120.900000000001</v>
      </c>
      <c r="W264" s="200">
        <f t="shared" ref="W264:Y264" si="171">SUM(W265:W268)</f>
        <v>3809.1</v>
      </c>
      <c r="X264" s="47">
        <f t="shared" si="171"/>
        <v>0</v>
      </c>
      <c r="Y264" s="113">
        <f t="shared" si="171"/>
        <v>3809.1</v>
      </c>
      <c r="Z264" s="180">
        <f t="shared" si="150"/>
        <v>18.931061731831079</v>
      </c>
      <c r="AA264" s="27"/>
      <c r="AB264" s="114">
        <f t="shared" si="152"/>
        <v>18.931061731831079</v>
      </c>
    </row>
    <row r="265" spans="1:28" s="23" customFormat="1" ht="18.75" x14ac:dyDescent="0.3">
      <c r="A265" s="231" t="s">
        <v>257</v>
      </c>
      <c r="B265" s="42" t="s">
        <v>45</v>
      </c>
      <c r="C265" s="236" t="s">
        <v>27</v>
      </c>
      <c r="D265" s="214">
        <f t="shared" si="167"/>
        <v>33912.199999999997</v>
      </c>
      <c r="E265" s="192"/>
      <c r="F265" s="25">
        <v>33912.199999999997</v>
      </c>
      <c r="G265" s="25">
        <f t="shared" si="138"/>
        <v>18940</v>
      </c>
      <c r="H265" s="25"/>
      <c r="I265" s="25">
        <v>18940</v>
      </c>
      <c r="J265" s="25"/>
      <c r="K265" s="26"/>
      <c r="L265" s="26"/>
      <c r="M265" s="26"/>
      <c r="N265" s="26"/>
      <c r="O265" s="26"/>
      <c r="P265" s="30"/>
      <c r="Q265" s="26"/>
      <c r="R265" s="26"/>
      <c r="S265" s="88">
        <f t="shared" si="147"/>
        <v>0</v>
      </c>
      <c r="T265" s="97">
        <f t="shared" si="148"/>
        <v>18940</v>
      </c>
      <c r="U265" s="28">
        <f>H265+J265+K265+M265+N265+L265</f>
        <v>0</v>
      </c>
      <c r="V265" s="98">
        <f t="shared" si="149"/>
        <v>18940</v>
      </c>
      <c r="W265" s="192">
        <f t="shared" ref="W265:W268" si="172">SUM(X265:Y265)</f>
        <v>3449</v>
      </c>
      <c r="X265" s="28"/>
      <c r="Y265" s="98">
        <v>3449</v>
      </c>
      <c r="Z265" s="179">
        <f t="shared" si="150"/>
        <v>18.210137275607181</v>
      </c>
      <c r="AA265" s="28"/>
      <c r="AB265" s="98">
        <f t="shared" si="152"/>
        <v>18.210137275607181</v>
      </c>
    </row>
    <row r="266" spans="1:28" s="23" customFormat="1" ht="18.75" x14ac:dyDescent="0.3">
      <c r="A266" s="231" t="s">
        <v>258</v>
      </c>
      <c r="B266" s="42" t="s">
        <v>45</v>
      </c>
      <c r="C266" s="236" t="s">
        <v>27</v>
      </c>
      <c r="D266" s="214">
        <f t="shared" si="167"/>
        <v>1096.9000000000001</v>
      </c>
      <c r="E266" s="192"/>
      <c r="F266" s="25">
        <v>1096.9000000000001</v>
      </c>
      <c r="G266" s="25">
        <f t="shared" si="138"/>
        <v>1096.9000000000001</v>
      </c>
      <c r="H266" s="25"/>
      <c r="I266" s="25">
        <v>1096.9000000000001</v>
      </c>
      <c r="J266" s="25"/>
      <c r="K266" s="26"/>
      <c r="L266" s="26"/>
      <c r="M266" s="26"/>
      <c r="N266" s="26"/>
      <c r="O266" s="26"/>
      <c r="P266" s="26"/>
      <c r="Q266" s="26"/>
      <c r="R266" s="26"/>
      <c r="S266" s="88">
        <f t="shared" si="147"/>
        <v>0</v>
      </c>
      <c r="T266" s="97">
        <f t="shared" si="148"/>
        <v>1096.9000000000001</v>
      </c>
      <c r="U266" s="28">
        <f t="shared" ref="U266:U268" si="173">H266+J266+K266+M266+N266+L266</f>
        <v>0</v>
      </c>
      <c r="V266" s="98">
        <f t="shared" si="149"/>
        <v>1096.9000000000001</v>
      </c>
      <c r="W266" s="192">
        <f t="shared" si="172"/>
        <v>360.1</v>
      </c>
      <c r="X266" s="28"/>
      <c r="Y266" s="98">
        <v>360.1</v>
      </c>
      <c r="Z266" s="179">
        <f t="shared" si="150"/>
        <v>32.828881393016687</v>
      </c>
      <c r="AA266" s="28"/>
      <c r="AB266" s="98">
        <f t="shared" si="152"/>
        <v>32.828881393016687</v>
      </c>
    </row>
    <row r="267" spans="1:28" s="23" customFormat="1" ht="18.75" x14ac:dyDescent="0.3">
      <c r="A267" s="231" t="s">
        <v>259</v>
      </c>
      <c r="B267" s="42" t="s">
        <v>45</v>
      </c>
      <c r="C267" s="236" t="s">
        <v>27</v>
      </c>
      <c r="D267" s="214">
        <f t="shared" si="167"/>
        <v>0</v>
      </c>
      <c r="E267" s="192"/>
      <c r="F267" s="25"/>
      <c r="G267" s="25">
        <f t="shared" si="138"/>
        <v>0</v>
      </c>
      <c r="H267" s="25"/>
      <c r="I267" s="25"/>
      <c r="J267" s="25"/>
      <c r="K267" s="26"/>
      <c r="L267" s="26"/>
      <c r="M267" s="26"/>
      <c r="N267" s="26"/>
      <c r="O267" s="26"/>
      <c r="P267" s="26"/>
      <c r="Q267" s="26"/>
      <c r="R267" s="26"/>
      <c r="S267" s="88">
        <f t="shared" si="147"/>
        <v>0</v>
      </c>
      <c r="T267" s="97">
        <f t="shared" si="148"/>
        <v>0</v>
      </c>
      <c r="U267" s="28">
        <f t="shared" si="173"/>
        <v>0</v>
      </c>
      <c r="V267" s="98">
        <f t="shared" si="149"/>
        <v>0</v>
      </c>
      <c r="W267" s="192">
        <f t="shared" si="172"/>
        <v>0</v>
      </c>
      <c r="X267" s="28"/>
      <c r="Y267" s="98"/>
      <c r="Z267" s="179"/>
      <c r="AA267" s="28"/>
      <c r="AB267" s="98"/>
    </row>
    <row r="268" spans="1:28" s="23" customFormat="1" ht="18.75" x14ac:dyDescent="0.3">
      <c r="A268" s="231" t="s">
        <v>260</v>
      </c>
      <c r="B268" s="42" t="s">
        <v>45</v>
      </c>
      <c r="C268" s="236" t="s">
        <v>27</v>
      </c>
      <c r="D268" s="214">
        <f t="shared" si="167"/>
        <v>239.8</v>
      </c>
      <c r="E268" s="192"/>
      <c r="F268" s="25">
        <v>239.8</v>
      </c>
      <c r="G268" s="25">
        <f t="shared" si="138"/>
        <v>84</v>
      </c>
      <c r="H268" s="25"/>
      <c r="I268" s="25">
        <v>84</v>
      </c>
      <c r="J268" s="25"/>
      <c r="K268" s="26"/>
      <c r="L268" s="26"/>
      <c r="M268" s="26"/>
      <c r="N268" s="26"/>
      <c r="O268" s="26"/>
      <c r="P268" s="26"/>
      <c r="Q268" s="26"/>
      <c r="R268" s="26"/>
      <c r="S268" s="88">
        <f t="shared" si="147"/>
        <v>0</v>
      </c>
      <c r="T268" s="97">
        <f t="shared" si="148"/>
        <v>84</v>
      </c>
      <c r="U268" s="28">
        <f t="shared" si="173"/>
        <v>0</v>
      </c>
      <c r="V268" s="98">
        <f t="shared" si="149"/>
        <v>84</v>
      </c>
      <c r="W268" s="192">
        <f t="shared" si="172"/>
        <v>0</v>
      </c>
      <c r="X268" s="28"/>
      <c r="Y268" s="98">
        <v>0</v>
      </c>
      <c r="Z268" s="179">
        <f t="shared" si="150"/>
        <v>0</v>
      </c>
      <c r="AA268" s="28"/>
      <c r="AB268" s="98">
        <f t="shared" si="152"/>
        <v>0</v>
      </c>
    </row>
    <row r="269" spans="1:28" s="38" customFormat="1" ht="37.5" x14ac:dyDescent="0.3">
      <c r="A269" s="233" t="s">
        <v>261</v>
      </c>
      <c r="B269" s="45"/>
      <c r="C269" s="243"/>
      <c r="D269" s="217">
        <f t="shared" ref="D269:V269" si="174">SUM(D270:D272)</f>
        <v>95751.1</v>
      </c>
      <c r="E269" s="195">
        <f t="shared" si="174"/>
        <v>95751.1</v>
      </c>
      <c r="F269" s="37">
        <f t="shared" si="174"/>
        <v>0</v>
      </c>
      <c r="G269" s="37">
        <f t="shared" si="174"/>
        <v>107790</v>
      </c>
      <c r="H269" s="37">
        <f t="shared" si="174"/>
        <v>107790</v>
      </c>
      <c r="I269" s="37">
        <f t="shared" si="174"/>
        <v>0</v>
      </c>
      <c r="J269" s="37">
        <f t="shared" si="174"/>
        <v>0</v>
      </c>
      <c r="K269" s="37">
        <f t="shared" si="174"/>
        <v>0</v>
      </c>
      <c r="L269" s="37">
        <f t="shared" si="174"/>
        <v>0</v>
      </c>
      <c r="M269" s="37">
        <f t="shared" si="174"/>
        <v>0</v>
      </c>
      <c r="N269" s="37">
        <f t="shared" si="174"/>
        <v>0</v>
      </c>
      <c r="O269" s="37">
        <f t="shared" si="174"/>
        <v>0</v>
      </c>
      <c r="P269" s="37">
        <f t="shared" si="174"/>
        <v>0</v>
      </c>
      <c r="Q269" s="37">
        <f t="shared" si="174"/>
        <v>0</v>
      </c>
      <c r="R269" s="37">
        <f t="shared" si="174"/>
        <v>0</v>
      </c>
      <c r="S269" s="83">
        <f t="shared" si="174"/>
        <v>0</v>
      </c>
      <c r="T269" s="103">
        <f t="shared" si="174"/>
        <v>107790</v>
      </c>
      <c r="U269" s="37">
        <f t="shared" si="174"/>
        <v>107790</v>
      </c>
      <c r="V269" s="104">
        <f t="shared" si="174"/>
        <v>0</v>
      </c>
      <c r="W269" s="195">
        <f>SUM(W270:W272)</f>
        <v>105981.5</v>
      </c>
      <c r="X269" s="37">
        <f>SUM(X270:X272)</f>
        <v>105981.5</v>
      </c>
      <c r="Y269" s="104">
        <f>SUM(Y270:Y272)</f>
        <v>0</v>
      </c>
      <c r="Z269" s="180">
        <f t="shared" si="150"/>
        <v>98.322200575192511</v>
      </c>
      <c r="AA269" s="27">
        <f t="shared" si="151"/>
        <v>98.322200575192511</v>
      </c>
      <c r="AB269" s="114">
        <v>0</v>
      </c>
    </row>
    <row r="270" spans="1:28" s="23" customFormat="1" ht="18.75" x14ac:dyDescent="0.3">
      <c r="A270" s="231" t="s">
        <v>262</v>
      </c>
      <c r="B270" s="42" t="s">
        <v>45</v>
      </c>
      <c r="C270" s="236" t="s">
        <v>27</v>
      </c>
      <c r="D270" s="214">
        <f t="shared" si="167"/>
        <v>17510.8</v>
      </c>
      <c r="E270" s="192">
        <v>17510.8</v>
      </c>
      <c r="F270" s="25"/>
      <c r="G270" s="25">
        <f t="shared" si="138"/>
        <v>19523.2</v>
      </c>
      <c r="H270" s="25">
        <v>19523.2</v>
      </c>
      <c r="I270" s="25"/>
      <c r="J270" s="25"/>
      <c r="K270" s="26"/>
      <c r="L270" s="26"/>
      <c r="M270" s="26"/>
      <c r="N270" s="26"/>
      <c r="O270" s="26"/>
      <c r="P270" s="26"/>
      <c r="Q270" s="26"/>
      <c r="R270" s="26"/>
      <c r="S270" s="88">
        <f t="shared" si="147"/>
        <v>0</v>
      </c>
      <c r="T270" s="97">
        <f t="shared" si="148"/>
        <v>19523.2</v>
      </c>
      <c r="U270" s="28">
        <f>H270+J270+K270+M270+N270+L270</f>
        <v>19523.2</v>
      </c>
      <c r="V270" s="98">
        <f t="shared" si="149"/>
        <v>0</v>
      </c>
      <c r="W270" s="192">
        <f t="shared" ref="W270:W272" si="175">SUM(X270:Y270)</f>
        <v>19050.8</v>
      </c>
      <c r="X270" s="28">
        <v>19050.8</v>
      </c>
      <c r="Y270" s="98"/>
      <c r="Z270" s="179">
        <f t="shared" si="150"/>
        <v>97.580314702507778</v>
      </c>
      <c r="AA270" s="28">
        <f t="shared" si="151"/>
        <v>97.580314702507778</v>
      </c>
      <c r="AB270" s="98"/>
    </row>
    <row r="271" spans="1:28" s="23" customFormat="1" ht="18.75" x14ac:dyDescent="0.3">
      <c r="A271" s="231" t="s">
        <v>263</v>
      </c>
      <c r="B271" s="42" t="s">
        <v>45</v>
      </c>
      <c r="C271" s="236" t="s">
        <v>27</v>
      </c>
      <c r="D271" s="214">
        <f t="shared" si="167"/>
        <v>45306.400000000001</v>
      </c>
      <c r="E271" s="192">
        <v>45306.400000000001</v>
      </c>
      <c r="F271" s="25"/>
      <c r="G271" s="25">
        <f t="shared" si="138"/>
        <v>52350.1</v>
      </c>
      <c r="H271" s="25">
        <v>52350.1</v>
      </c>
      <c r="I271" s="25"/>
      <c r="J271" s="25"/>
      <c r="K271" s="26"/>
      <c r="L271" s="26"/>
      <c r="M271" s="26"/>
      <c r="N271" s="26"/>
      <c r="O271" s="26"/>
      <c r="P271" s="26"/>
      <c r="Q271" s="26"/>
      <c r="R271" s="26"/>
      <c r="S271" s="88">
        <f t="shared" si="147"/>
        <v>0</v>
      </c>
      <c r="T271" s="97">
        <f t="shared" si="148"/>
        <v>52350.1</v>
      </c>
      <c r="U271" s="28">
        <f t="shared" ref="U271:U272" si="176">H271+J271+K271+M271+N271+L271</f>
        <v>52350.1</v>
      </c>
      <c r="V271" s="98">
        <f t="shared" si="149"/>
        <v>0</v>
      </c>
      <c r="W271" s="192">
        <f t="shared" si="175"/>
        <v>51214.7</v>
      </c>
      <c r="X271" s="28">
        <v>51214.7</v>
      </c>
      <c r="Y271" s="98"/>
      <c r="Z271" s="179">
        <f t="shared" si="150"/>
        <v>97.831140723704451</v>
      </c>
      <c r="AA271" s="28">
        <f t="shared" si="151"/>
        <v>97.831140723704451</v>
      </c>
      <c r="AB271" s="98"/>
    </row>
    <row r="272" spans="1:28" s="23" customFormat="1" ht="18.75" x14ac:dyDescent="0.3">
      <c r="A272" s="231" t="s">
        <v>163</v>
      </c>
      <c r="B272" s="42" t="s">
        <v>45</v>
      </c>
      <c r="C272" s="236" t="s">
        <v>27</v>
      </c>
      <c r="D272" s="214">
        <f t="shared" si="167"/>
        <v>32933.9</v>
      </c>
      <c r="E272" s="192">
        <v>32933.9</v>
      </c>
      <c r="F272" s="25"/>
      <c r="G272" s="25">
        <f t="shared" si="138"/>
        <v>35916.699999999997</v>
      </c>
      <c r="H272" s="25">
        <v>35916.699999999997</v>
      </c>
      <c r="I272" s="25"/>
      <c r="J272" s="25"/>
      <c r="K272" s="26"/>
      <c r="L272" s="26"/>
      <c r="M272" s="26"/>
      <c r="N272" s="26"/>
      <c r="O272" s="26"/>
      <c r="P272" s="26"/>
      <c r="Q272" s="26"/>
      <c r="R272" s="26"/>
      <c r="S272" s="88">
        <f t="shared" si="147"/>
        <v>0</v>
      </c>
      <c r="T272" s="97">
        <f t="shared" si="148"/>
        <v>35916.699999999997</v>
      </c>
      <c r="U272" s="28">
        <f t="shared" si="176"/>
        <v>35916.699999999997</v>
      </c>
      <c r="V272" s="98">
        <f t="shared" si="149"/>
        <v>0</v>
      </c>
      <c r="W272" s="192">
        <f t="shared" si="175"/>
        <v>35716</v>
      </c>
      <c r="X272" s="28">
        <v>35716</v>
      </c>
      <c r="Y272" s="98"/>
      <c r="Z272" s="179">
        <f t="shared" si="150"/>
        <v>99.441207015121108</v>
      </c>
      <c r="AA272" s="28">
        <f t="shared" si="151"/>
        <v>99.441207015121108</v>
      </c>
      <c r="AB272" s="98"/>
    </row>
    <row r="273" spans="1:28" s="38" customFormat="1" ht="37.5" x14ac:dyDescent="0.3">
      <c r="A273" s="233" t="s">
        <v>264</v>
      </c>
      <c r="B273" s="45"/>
      <c r="C273" s="243"/>
      <c r="D273" s="217">
        <f t="shared" ref="D273:V273" si="177">SUM(D274:D276)</f>
        <v>43524.800000000003</v>
      </c>
      <c r="E273" s="195">
        <f t="shared" si="177"/>
        <v>43524.800000000003</v>
      </c>
      <c r="F273" s="37">
        <f t="shared" si="177"/>
        <v>0</v>
      </c>
      <c r="G273" s="37">
        <f t="shared" si="177"/>
        <v>47322.2</v>
      </c>
      <c r="H273" s="37">
        <f t="shared" si="177"/>
        <v>47322.2</v>
      </c>
      <c r="I273" s="37">
        <f t="shared" si="177"/>
        <v>0</v>
      </c>
      <c r="J273" s="37">
        <f t="shared" si="177"/>
        <v>0</v>
      </c>
      <c r="K273" s="37">
        <f t="shared" si="177"/>
        <v>0</v>
      </c>
      <c r="L273" s="37">
        <f t="shared" si="177"/>
        <v>0</v>
      </c>
      <c r="M273" s="37">
        <f t="shared" si="177"/>
        <v>0</v>
      </c>
      <c r="N273" s="37">
        <f t="shared" si="177"/>
        <v>0</v>
      </c>
      <c r="O273" s="37">
        <f t="shared" si="177"/>
        <v>0</v>
      </c>
      <c r="P273" s="37">
        <f t="shared" si="177"/>
        <v>0</v>
      </c>
      <c r="Q273" s="37">
        <f t="shared" si="177"/>
        <v>0</v>
      </c>
      <c r="R273" s="37">
        <f t="shared" si="177"/>
        <v>0</v>
      </c>
      <c r="S273" s="83">
        <f t="shared" si="177"/>
        <v>0</v>
      </c>
      <c r="T273" s="103">
        <f t="shared" si="177"/>
        <v>47322.2</v>
      </c>
      <c r="U273" s="37">
        <f t="shared" si="177"/>
        <v>47322.2</v>
      </c>
      <c r="V273" s="104">
        <f t="shared" si="177"/>
        <v>0</v>
      </c>
      <c r="W273" s="195">
        <f>SUM(W274:W276)</f>
        <v>46123.199999999997</v>
      </c>
      <c r="X273" s="37">
        <f>SUM(X274:X276)</f>
        <v>46123.199999999997</v>
      </c>
      <c r="Y273" s="104">
        <f>SUM(Y274:Y276)</f>
        <v>0</v>
      </c>
      <c r="Z273" s="179">
        <f t="shared" si="150"/>
        <v>97.466305454945029</v>
      </c>
      <c r="AA273" s="28">
        <f t="shared" si="151"/>
        <v>97.466305454945029</v>
      </c>
      <c r="AB273" s="98">
        <v>0</v>
      </c>
    </row>
    <row r="274" spans="1:28" s="23" customFormat="1" ht="18.75" x14ac:dyDescent="0.3">
      <c r="A274" s="231" t="s">
        <v>160</v>
      </c>
      <c r="B274" s="42" t="s">
        <v>45</v>
      </c>
      <c r="C274" s="236" t="s">
        <v>27</v>
      </c>
      <c r="D274" s="214">
        <f t="shared" si="167"/>
        <v>14789.5</v>
      </c>
      <c r="E274" s="192">
        <v>14789.5</v>
      </c>
      <c r="F274" s="25"/>
      <c r="G274" s="25">
        <f t="shared" si="138"/>
        <v>16115.2</v>
      </c>
      <c r="H274" s="25">
        <v>16115.2</v>
      </c>
      <c r="I274" s="25"/>
      <c r="J274" s="25"/>
      <c r="K274" s="26"/>
      <c r="L274" s="26"/>
      <c r="M274" s="26"/>
      <c r="N274" s="26"/>
      <c r="O274" s="26"/>
      <c r="P274" s="26"/>
      <c r="Q274" s="26"/>
      <c r="R274" s="26"/>
      <c r="S274" s="88">
        <f t="shared" si="147"/>
        <v>0</v>
      </c>
      <c r="T274" s="97">
        <f t="shared" si="148"/>
        <v>16115.2</v>
      </c>
      <c r="U274" s="28">
        <f>H274+J274+K274+M274+N274+L274</f>
        <v>16115.2</v>
      </c>
      <c r="V274" s="98">
        <f t="shared" si="149"/>
        <v>0</v>
      </c>
      <c r="W274" s="192">
        <f t="shared" ref="W274:W286" si="178">SUM(X274:Y274)</f>
        <v>15828.3</v>
      </c>
      <c r="X274" s="28">
        <v>15828.3</v>
      </c>
      <c r="Y274" s="98"/>
      <c r="Z274" s="179">
        <f t="shared" si="150"/>
        <v>98.219693208895947</v>
      </c>
      <c r="AA274" s="28">
        <f t="shared" si="151"/>
        <v>98.219693208895947</v>
      </c>
      <c r="AB274" s="98"/>
    </row>
    <row r="275" spans="1:28" s="23" customFormat="1" ht="18.75" x14ac:dyDescent="0.3">
      <c r="A275" s="231" t="s">
        <v>161</v>
      </c>
      <c r="B275" s="42" t="s">
        <v>45</v>
      </c>
      <c r="C275" s="236" t="s">
        <v>27</v>
      </c>
      <c r="D275" s="214">
        <f t="shared" si="167"/>
        <v>13240.7</v>
      </c>
      <c r="E275" s="192">
        <v>13240.7</v>
      </c>
      <c r="F275" s="25"/>
      <c r="G275" s="25">
        <f t="shared" si="138"/>
        <v>14576</v>
      </c>
      <c r="H275" s="25">
        <v>14576</v>
      </c>
      <c r="I275" s="25"/>
      <c r="J275" s="25"/>
      <c r="K275" s="26"/>
      <c r="L275" s="26"/>
      <c r="M275" s="26"/>
      <c r="N275" s="26"/>
      <c r="O275" s="26"/>
      <c r="P275" s="26"/>
      <c r="Q275" s="26"/>
      <c r="R275" s="26"/>
      <c r="S275" s="88">
        <f t="shared" si="147"/>
        <v>0</v>
      </c>
      <c r="T275" s="97">
        <f t="shared" si="148"/>
        <v>14576</v>
      </c>
      <c r="U275" s="28">
        <f t="shared" ref="U275:U276" si="179">H275+J275+K275+M275+N275+L275</f>
        <v>14576</v>
      </c>
      <c r="V275" s="98">
        <f t="shared" si="149"/>
        <v>0</v>
      </c>
      <c r="W275" s="192">
        <f t="shared" si="178"/>
        <v>14184.3</v>
      </c>
      <c r="X275" s="28">
        <v>14184.3</v>
      </c>
      <c r="Y275" s="98"/>
      <c r="Z275" s="179">
        <f t="shared" si="150"/>
        <v>97.312705817782657</v>
      </c>
      <c r="AA275" s="28">
        <f t="shared" si="151"/>
        <v>97.312705817782657</v>
      </c>
      <c r="AB275" s="98"/>
    </row>
    <row r="276" spans="1:28" s="23" customFormat="1" ht="18.75" x14ac:dyDescent="0.3">
      <c r="A276" s="231" t="s">
        <v>162</v>
      </c>
      <c r="B276" s="42" t="s">
        <v>45</v>
      </c>
      <c r="C276" s="236" t="s">
        <v>27</v>
      </c>
      <c r="D276" s="214">
        <f t="shared" si="167"/>
        <v>15494.6</v>
      </c>
      <c r="E276" s="192">
        <v>15494.6</v>
      </c>
      <c r="F276" s="25"/>
      <c r="G276" s="25">
        <f t="shared" si="138"/>
        <v>16631</v>
      </c>
      <c r="H276" s="25">
        <v>16631</v>
      </c>
      <c r="I276" s="25"/>
      <c r="J276" s="25"/>
      <c r="K276" s="26"/>
      <c r="L276" s="26"/>
      <c r="M276" s="26"/>
      <c r="N276" s="26"/>
      <c r="O276" s="26"/>
      <c r="P276" s="26"/>
      <c r="Q276" s="26"/>
      <c r="R276" s="26"/>
      <c r="S276" s="88">
        <f t="shared" si="147"/>
        <v>0</v>
      </c>
      <c r="T276" s="97">
        <f t="shared" si="148"/>
        <v>16631</v>
      </c>
      <c r="U276" s="28">
        <f t="shared" si="179"/>
        <v>16631</v>
      </c>
      <c r="V276" s="98">
        <f t="shared" si="149"/>
        <v>0</v>
      </c>
      <c r="W276" s="192">
        <f t="shared" si="178"/>
        <v>16110.6</v>
      </c>
      <c r="X276" s="28">
        <v>16110.6</v>
      </c>
      <c r="Y276" s="98"/>
      <c r="Z276" s="179">
        <f t="shared" si="150"/>
        <v>96.870903733990744</v>
      </c>
      <c r="AA276" s="28">
        <f t="shared" si="151"/>
        <v>96.870903733990744</v>
      </c>
      <c r="AB276" s="98"/>
    </row>
    <row r="277" spans="1:28" s="23" customFormat="1" ht="56.25" hidden="1" outlineLevel="1" x14ac:dyDescent="0.3">
      <c r="A277" s="231" t="s">
        <v>265</v>
      </c>
      <c r="B277" s="42" t="s">
        <v>45</v>
      </c>
      <c r="C277" s="236" t="s">
        <v>27</v>
      </c>
      <c r="D277" s="214">
        <f t="shared" si="167"/>
        <v>0</v>
      </c>
      <c r="E277" s="192"/>
      <c r="F277" s="25"/>
      <c r="G277" s="25">
        <f t="shared" si="138"/>
        <v>0</v>
      </c>
      <c r="H277" s="25"/>
      <c r="I277" s="25"/>
      <c r="J277" s="25"/>
      <c r="K277" s="26"/>
      <c r="L277" s="26"/>
      <c r="M277" s="26"/>
      <c r="N277" s="26"/>
      <c r="O277" s="26"/>
      <c r="P277" s="26"/>
      <c r="Q277" s="26"/>
      <c r="R277" s="26"/>
      <c r="S277" s="88">
        <f t="shared" si="147"/>
        <v>0</v>
      </c>
      <c r="T277" s="97">
        <f t="shared" si="148"/>
        <v>0</v>
      </c>
      <c r="U277" s="28">
        <f t="shared" si="168"/>
        <v>0</v>
      </c>
      <c r="V277" s="98">
        <f t="shared" si="149"/>
        <v>0</v>
      </c>
      <c r="W277" s="192">
        <f t="shared" si="178"/>
        <v>0</v>
      </c>
      <c r="X277" s="28"/>
      <c r="Y277" s="98"/>
      <c r="Z277" s="179" t="e">
        <f t="shared" si="150"/>
        <v>#DIV/0!</v>
      </c>
      <c r="AA277" s="28" t="e">
        <f t="shared" si="151"/>
        <v>#DIV/0!</v>
      </c>
      <c r="AB277" s="98" t="e">
        <f t="shared" si="152"/>
        <v>#DIV/0!</v>
      </c>
    </row>
    <row r="278" spans="1:28" s="23" customFormat="1" ht="18.75" hidden="1" outlineLevel="1" x14ac:dyDescent="0.3">
      <c r="A278" s="231" t="s">
        <v>266</v>
      </c>
      <c r="B278" s="42" t="s">
        <v>45</v>
      </c>
      <c r="C278" s="236" t="s">
        <v>27</v>
      </c>
      <c r="D278" s="214">
        <f t="shared" si="167"/>
        <v>0</v>
      </c>
      <c r="E278" s="192"/>
      <c r="F278" s="25"/>
      <c r="G278" s="25">
        <f t="shared" si="138"/>
        <v>0</v>
      </c>
      <c r="H278" s="25"/>
      <c r="I278" s="25"/>
      <c r="J278" s="25"/>
      <c r="K278" s="26"/>
      <c r="L278" s="26"/>
      <c r="M278" s="26"/>
      <c r="N278" s="26"/>
      <c r="O278" s="26"/>
      <c r="P278" s="26"/>
      <c r="Q278" s="26"/>
      <c r="R278" s="26"/>
      <c r="S278" s="88">
        <f t="shared" si="147"/>
        <v>0</v>
      </c>
      <c r="T278" s="97">
        <f t="shared" si="148"/>
        <v>0</v>
      </c>
      <c r="U278" s="28">
        <f t="shared" si="168"/>
        <v>0</v>
      </c>
      <c r="V278" s="98">
        <f t="shared" si="149"/>
        <v>0</v>
      </c>
      <c r="W278" s="192">
        <f t="shared" si="178"/>
        <v>0</v>
      </c>
      <c r="X278" s="28"/>
      <c r="Y278" s="98"/>
      <c r="Z278" s="179" t="e">
        <f t="shared" si="150"/>
        <v>#DIV/0!</v>
      </c>
      <c r="AA278" s="28" t="e">
        <f t="shared" si="151"/>
        <v>#DIV/0!</v>
      </c>
      <c r="AB278" s="98" t="e">
        <f t="shared" si="152"/>
        <v>#DIV/0!</v>
      </c>
    </row>
    <row r="279" spans="1:28" s="23" customFormat="1" ht="18.75" hidden="1" outlineLevel="1" x14ac:dyDescent="0.3">
      <c r="A279" s="231" t="s">
        <v>267</v>
      </c>
      <c r="B279" s="42" t="s">
        <v>45</v>
      </c>
      <c r="C279" s="236" t="s">
        <v>27</v>
      </c>
      <c r="D279" s="214">
        <f t="shared" si="167"/>
        <v>0</v>
      </c>
      <c r="E279" s="192"/>
      <c r="F279" s="25"/>
      <c r="G279" s="25">
        <f t="shared" si="138"/>
        <v>0</v>
      </c>
      <c r="H279" s="25"/>
      <c r="I279" s="25"/>
      <c r="J279" s="25"/>
      <c r="K279" s="26"/>
      <c r="L279" s="26"/>
      <c r="M279" s="26"/>
      <c r="N279" s="26"/>
      <c r="O279" s="26"/>
      <c r="P279" s="26"/>
      <c r="Q279" s="26"/>
      <c r="R279" s="26"/>
      <c r="S279" s="88">
        <f t="shared" si="147"/>
        <v>0</v>
      </c>
      <c r="T279" s="97">
        <f t="shared" si="148"/>
        <v>0</v>
      </c>
      <c r="U279" s="28">
        <f t="shared" si="168"/>
        <v>0</v>
      </c>
      <c r="V279" s="98">
        <f t="shared" si="149"/>
        <v>0</v>
      </c>
      <c r="W279" s="192">
        <f t="shared" si="178"/>
        <v>0</v>
      </c>
      <c r="X279" s="28"/>
      <c r="Y279" s="98"/>
      <c r="Z279" s="179" t="e">
        <f t="shared" si="150"/>
        <v>#DIV/0!</v>
      </c>
      <c r="AA279" s="28" t="e">
        <f t="shared" si="151"/>
        <v>#DIV/0!</v>
      </c>
      <c r="AB279" s="98" t="e">
        <f t="shared" si="152"/>
        <v>#DIV/0!</v>
      </c>
    </row>
    <row r="280" spans="1:28" s="23" customFormat="1" ht="18.75" hidden="1" outlineLevel="1" x14ac:dyDescent="0.3">
      <c r="A280" s="231" t="s">
        <v>268</v>
      </c>
      <c r="B280" s="42" t="s">
        <v>45</v>
      </c>
      <c r="C280" s="236" t="s">
        <v>27</v>
      </c>
      <c r="D280" s="214">
        <f t="shared" si="167"/>
        <v>0</v>
      </c>
      <c r="E280" s="192"/>
      <c r="F280" s="25"/>
      <c r="G280" s="25">
        <f t="shared" si="138"/>
        <v>0</v>
      </c>
      <c r="H280" s="25"/>
      <c r="I280" s="25"/>
      <c r="J280" s="25"/>
      <c r="K280" s="26"/>
      <c r="L280" s="26"/>
      <c r="M280" s="26"/>
      <c r="N280" s="26"/>
      <c r="O280" s="26"/>
      <c r="P280" s="26"/>
      <c r="Q280" s="26"/>
      <c r="R280" s="26"/>
      <c r="S280" s="88">
        <f t="shared" si="147"/>
        <v>0</v>
      </c>
      <c r="T280" s="97">
        <f t="shared" si="148"/>
        <v>0</v>
      </c>
      <c r="U280" s="28">
        <f t="shared" si="168"/>
        <v>0</v>
      </c>
      <c r="V280" s="98">
        <f t="shared" si="149"/>
        <v>0</v>
      </c>
      <c r="W280" s="192">
        <f t="shared" si="178"/>
        <v>0</v>
      </c>
      <c r="X280" s="28"/>
      <c r="Y280" s="98"/>
      <c r="Z280" s="179" t="e">
        <f t="shared" si="150"/>
        <v>#DIV/0!</v>
      </c>
      <c r="AA280" s="28" t="e">
        <f t="shared" si="151"/>
        <v>#DIV/0!</v>
      </c>
      <c r="AB280" s="98" t="e">
        <f t="shared" si="152"/>
        <v>#DIV/0!</v>
      </c>
    </row>
    <row r="281" spans="1:28" s="23" customFormat="1" ht="18.75" hidden="1" outlineLevel="1" x14ac:dyDescent="0.3">
      <c r="A281" s="231" t="s">
        <v>269</v>
      </c>
      <c r="B281" s="42" t="s">
        <v>45</v>
      </c>
      <c r="C281" s="236" t="s">
        <v>27</v>
      </c>
      <c r="D281" s="214">
        <f t="shared" si="167"/>
        <v>0</v>
      </c>
      <c r="E281" s="192"/>
      <c r="F281" s="25"/>
      <c r="G281" s="25">
        <f t="shared" si="138"/>
        <v>0</v>
      </c>
      <c r="H281" s="25"/>
      <c r="I281" s="25"/>
      <c r="J281" s="25"/>
      <c r="K281" s="26"/>
      <c r="L281" s="26"/>
      <c r="M281" s="26"/>
      <c r="N281" s="26"/>
      <c r="O281" s="26"/>
      <c r="P281" s="26"/>
      <c r="Q281" s="26"/>
      <c r="R281" s="26"/>
      <c r="S281" s="88">
        <f t="shared" si="147"/>
        <v>0</v>
      </c>
      <c r="T281" s="97">
        <f t="shared" si="148"/>
        <v>0</v>
      </c>
      <c r="U281" s="28">
        <f t="shared" si="168"/>
        <v>0</v>
      </c>
      <c r="V281" s="98">
        <f t="shared" si="149"/>
        <v>0</v>
      </c>
      <c r="W281" s="192">
        <f t="shared" si="178"/>
        <v>0</v>
      </c>
      <c r="X281" s="28"/>
      <c r="Y281" s="98"/>
      <c r="Z281" s="179" t="e">
        <f t="shared" si="150"/>
        <v>#DIV/0!</v>
      </c>
      <c r="AA281" s="28" t="e">
        <f t="shared" si="151"/>
        <v>#DIV/0!</v>
      </c>
      <c r="AB281" s="98" t="e">
        <f t="shared" si="152"/>
        <v>#DIV/0!</v>
      </c>
    </row>
    <row r="282" spans="1:28" s="23" customFormat="1" ht="18.75" hidden="1" outlineLevel="1" x14ac:dyDescent="0.3">
      <c r="A282" s="231" t="s">
        <v>270</v>
      </c>
      <c r="B282" s="42" t="s">
        <v>45</v>
      </c>
      <c r="C282" s="236" t="s">
        <v>27</v>
      </c>
      <c r="D282" s="214">
        <f t="shared" si="167"/>
        <v>0</v>
      </c>
      <c r="E282" s="192"/>
      <c r="F282" s="25"/>
      <c r="G282" s="25">
        <f t="shared" si="138"/>
        <v>0</v>
      </c>
      <c r="H282" s="25"/>
      <c r="I282" s="25"/>
      <c r="J282" s="25"/>
      <c r="K282" s="26"/>
      <c r="L282" s="26"/>
      <c r="M282" s="26"/>
      <c r="N282" s="26"/>
      <c r="O282" s="26"/>
      <c r="P282" s="26"/>
      <c r="Q282" s="26"/>
      <c r="R282" s="26"/>
      <c r="S282" s="88">
        <f t="shared" si="147"/>
        <v>0</v>
      </c>
      <c r="T282" s="97">
        <f t="shared" si="148"/>
        <v>0</v>
      </c>
      <c r="U282" s="28">
        <f t="shared" si="168"/>
        <v>0</v>
      </c>
      <c r="V282" s="98">
        <f t="shared" si="149"/>
        <v>0</v>
      </c>
      <c r="W282" s="192">
        <f t="shared" si="178"/>
        <v>0</v>
      </c>
      <c r="X282" s="28"/>
      <c r="Y282" s="98"/>
      <c r="Z282" s="179" t="e">
        <f t="shared" si="150"/>
        <v>#DIV/0!</v>
      </c>
      <c r="AA282" s="28" t="e">
        <f t="shared" si="151"/>
        <v>#DIV/0!</v>
      </c>
      <c r="AB282" s="98" t="e">
        <f t="shared" si="152"/>
        <v>#DIV/0!</v>
      </c>
    </row>
    <row r="283" spans="1:28" s="23" customFormat="1" ht="18.75" hidden="1" outlineLevel="1" x14ac:dyDescent="0.3">
      <c r="A283" s="231" t="s">
        <v>271</v>
      </c>
      <c r="B283" s="42" t="s">
        <v>45</v>
      </c>
      <c r="C283" s="236" t="s">
        <v>27</v>
      </c>
      <c r="D283" s="214">
        <f t="shared" si="167"/>
        <v>0</v>
      </c>
      <c r="E283" s="192"/>
      <c r="F283" s="25"/>
      <c r="G283" s="25">
        <f t="shared" si="138"/>
        <v>0</v>
      </c>
      <c r="H283" s="25"/>
      <c r="I283" s="25"/>
      <c r="J283" s="25"/>
      <c r="K283" s="26"/>
      <c r="L283" s="26"/>
      <c r="M283" s="26"/>
      <c r="N283" s="26"/>
      <c r="O283" s="26"/>
      <c r="P283" s="26"/>
      <c r="Q283" s="26"/>
      <c r="R283" s="26"/>
      <c r="S283" s="88">
        <f t="shared" si="147"/>
        <v>0</v>
      </c>
      <c r="T283" s="97">
        <f t="shared" si="148"/>
        <v>0</v>
      </c>
      <c r="U283" s="28">
        <f t="shared" si="168"/>
        <v>0</v>
      </c>
      <c r="V283" s="98">
        <f t="shared" si="149"/>
        <v>0</v>
      </c>
      <c r="W283" s="192">
        <f t="shared" si="178"/>
        <v>0</v>
      </c>
      <c r="X283" s="28"/>
      <c r="Y283" s="98"/>
      <c r="Z283" s="179" t="e">
        <f t="shared" si="150"/>
        <v>#DIV/0!</v>
      </c>
      <c r="AA283" s="28" t="e">
        <f t="shared" si="151"/>
        <v>#DIV/0!</v>
      </c>
      <c r="AB283" s="98" t="e">
        <f t="shared" si="152"/>
        <v>#DIV/0!</v>
      </c>
    </row>
    <row r="284" spans="1:28" s="23" customFormat="1" ht="18.75" collapsed="1" x14ac:dyDescent="0.3">
      <c r="A284" s="246" t="s">
        <v>272</v>
      </c>
      <c r="B284" s="42" t="s">
        <v>45</v>
      </c>
      <c r="C284" s="236" t="s">
        <v>27</v>
      </c>
      <c r="D284" s="220">
        <f t="shared" si="167"/>
        <v>0</v>
      </c>
      <c r="E284" s="200"/>
      <c r="F284" s="47"/>
      <c r="G284" s="47">
        <f t="shared" si="138"/>
        <v>1014</v>
      </c>
      <c r="H284" s="47"/>
      <c r="I284" s="47">
        <f>I285</f>
        <v>1014</v>
      </c>
      <c r="J284" s="47"/>
      <c r="K284" s="32"/>
      <c r="L284" s="32"/>
      <c r="M284" s="32"/>
      <c r="N284" s="32"/>
      <c r="O284" s="32"/>
      <c r="P284" s="32"/>
      <c r="Q284" s="32">
        <f>Q285</f>
        <v>0</v>
      </c>
      <c r="R284" s="32"/>
      <c r="S284" s="88">
        <f t="shared" si="147"/>
        <v>0</v>
      </c>
      <c r="T284" s="103">
        <f t="shared" si="148"/>
        <v>1014</v>
      </c>
      <c r="U284" s="39">
        <f>SUM(U285)</f>
        <v>0</v>
      </c>
      <c r="V284" s="106">
        <f t="shared" ref="V284:Y284" si="180">SUM(V285)</f>
        <v>1014</v>
      </c>
      <c r="W284" s="196">
        <f t="shared" si="180"/>
        <v>1014</v>
      </c>
      <c r="X284" s="39">
        <f t="shared" si="180"/>
        <v>0</v>
      </c>
      <c r="Y284" s="106">
        <f t="shared" si="180"/>
        <v>1014</v>
      </c>
      <c r="Z284" s="180">
        <f t="shared" si="150"/>
        <v>100</v>
      </c>
      <c r="AA284" s="27">
        <v>0</v>
      </c>
      <c r="AB284" s="114">
        <f t="shared" si="152"/>
        <v>100</v>
      </c>
    </row>
    <row r="285" spans="1:28" s="23" customFormat="1" ht="18.75" x14ac:dyDescent="0.3">
      <c r="A285" s="247" t="s">
        <v>273</v>
      </c>
      <c r="B285" s="42" t="s">
        <v>45</v>
      </c>
      <c r="C285" s="236" t="s">
        <v>27</v>
      </c>
      <c r="D285" s="214">
        <f t="shared" si="167"/>
        <v>0</v>
      </c>
      <c r="E285" s="192"/>
      <c r="F285" s="25"/>
      <c r="G285" s="25">
        <f t="shared" si="138"/>
        <v>1014</v>
      </c>
      <c r="H285" s="25"/>
      <c r="I285" s="25">
        <v>1014</v>
      </c>
      <c r="J285" s="25"/>
      <c r="K285" s="26"/>
      <c r="L285" s="26"/>
      <c r="M285" s="26"/>
      <c r="N285" s="26"/>
      <c r="O285" s="26"/>
      <c r="P285" s="26"/>
      <c r="Q285" s="26"/>
      <c r="R285" s="26"/>
      <c r="S285" s="88">
        <f t="shared" si="147"/>
        <v>0</v>
      </c>
      <c r="T285" s="97">
        <f t="shared" si="148"/>
        <v>1014</v>
      </c>
      <c r="U285" s="28">
        <f t="shared" si="168"/>
        <v>0</v>
      </c>
      <c r="V285" s="98">
        <f t="shared" si="149"/>
        <v>1014</v>
      </c>
      <c r="W285" s="192">
        <f t="shared" si="178"/>
        <v>1014</v>
      </c>
      <c r="X285" s="28"/>
      <c r="Y285" s="98">
        <v>1014</v>
      </c>
      <c r="Z285" s="179">
        <f t="shared" si="150"/>
        <v>100</v>
      </c>
      <c r="AA285" s="28"/>
      <c r="AB285" s="98">
        <f t="shared" si="152"/>
        <v>100</v>
      </c>
    </row>
    <row r="286" spans="1:28" s="23" customFormat="1" ht="56.25" x14ac:dyDescent="0.3">
      <c r="A286" s="233" t="s">
        <v>274</v>
      </c>
      <c r="B286" s="42" t="s">
        <v>45</v>
      </c>
      <c r="C286" s="236" t="s">
        <v>27</v>
      </c>
      <c r="D286" s="214">
        <f t="shared" si="167"/>
        <v>0</v>
      </c>
      <c r="E286" s="192"/>
      <c r="F286" s="25"/>
      <c r="G286" s="25">
        <f t="shared" si="138"/>
        <v>664</v>
      </c>
      <c r="H286" s="25"/>
      <c r="I286" s="25">
        <v>664</v>
      </c>
      <c r="J286" s="25"/>
      <c r="K286" s="26"/>
      <c r="L286" s="26"/>
      <c r="M286" s="26"/>
      <c r="N286" s="26"/>
      <c r="O286" s="26"/>
      <c r="P286" s="26"/>
      <c r="Q286" s="32"/>
      <c r="R286" s="26"/>
      <c r="S286" s="88">
        <f t="shared" si="147"/>
        <v>0</v>
      </c>
      <c r="T286" s="112">
        <f t="shared" si="148"/>
        <v>664</v>
      </c>
      <c r="U286" s="27">
        <f t="shared" si="168"/>
        <v>0</v>
      </c>
      <c r="V286" s="114">
        <f t="shared" si="149"/>
        <v>664</v>
      </c>
      <c r="W286" s="200">
        <f t="shared" si="178"/>
        <v>664</v>
      </c>
      <c r="X286" s="27">
        <v>0</v>
      </c>
      <c r="Y286" s="114">
        <v>664</v>
      </c>
      <c r="Z286" s="180">
        <f t="shared" si="150"/>
        <v>100</v>
      </c>
      <c r="AA286" s="27">
        <v>0</v>
      </c>
      <c r="AB286" s="114">
        <f t="shared" si="152"/>
        <v>100</v>
      </c>
    </row>
    <row r="287" spans="1:28" s="38" customFormat="1" ht="37.5" x14ac:dyDescent="0.3">
      <c r="A287" s="233" t="s">
        <v>275</v>
      </c>
      <c r="B287" s="45" t="s">
        <v>45</v>
      </c>
      <c r="C287" s="243" t="s">
        <v>27</v>
      </c>
      <c r="D287" s="217">
        <f t="shared" si="167"/>
        <v>0</v>
      </c>
      <c r="E287" s="195"/>
      <c r="F287" s="37"/>
      <c r="G287" s="37">
        <f>SUM(H287:I287)</f>
        <v>1818</v>
      </c>
      <c r="H287" s="37">
        <f>SUM(H288:H292)</f>
        <v>91</v>
      </c>
      <c r="I287" s="37">
        <f t="shared" ref="I287:V287" si="181">SUM(I288:I292)</f>
        <v>1727</v>
      </c>
      <c r="J287" s="37">
        <f t="shared" si="181"/>
        <v>0</v>
      </c>
      <c r="K287" s="37">
        <f t="shared" si="181"/>
        <v>0</v>
      </c>
      <c r="L287" s="37">
        <f t="shared" si="181"/>
        <v>0</v>
      </c>
      <c r="M287" s="37">
        <f t="shared" si="181"/>
        <v>0</v>
      </c>
      <c r="N287" s="37">
        <f t="shared" si="181"/>
        <v>0</v>
      </c>
      <c r="O287" s="37">
        <f t="shared" si="181"/>
        <v>0</v>
      </c>
      <c r="P287" s="37">
        <f t="shared" si="181"/>
        <v>0</v>
      </c>
      <c r="Q287" s="37">
        <f t="shared" si="181"/>
        <v>0</v>
      </c>
      <c r="R287" s="37">
        <f t="shared" si="181"/>
        <v>0</v>
      </c>
      <c r="S287" s="83">
        <f t="shared" si="181"/>
        <v>0</v>
      </c>
      <c r="T287" s="103">
        <f t="shared" si="181"/>
        <v>1818</v>
      </c>
      <c r="U287" s="37">
        <f t="shared" si="181"/>
        <v>91</v>
      </c>
      <c r="V287" s="104">
        <f t="shared" si="181"/>
        <v>1727</v>
      </c>
      <c r="W287" s="195">
        <f t="shared" ref="W287:Y287" si="182">SUM(W288:W292)</f>
        <v>1800.1</v>
      </c>
      <c r="X287" s="37">
        <f t="shared" si="182"/>
        <v>84.5</v>
      </c>
      <c r="Y287" s="104">
        <f t="shared" si="182"/>
        <v>1715.6</v>
      </c>
      <c r="Z287" s="180">
        <f t="shared" si="150"/>
        <v>99.015401540154016</v>
      </c>
      <c r="AA287" s="27">
        <f t="shared" si="151"/>
        <v>92.857142857142861</v>
      </c>
      <c r="AB287" s="114">
        <f t="shared" si="152"/>
        <v>99.339895773016778</v>
      </c>
    </row>
    <row r="288" spans="1:28" s="23" customFormat="1" ht="18.75" x14ac:dyDescent="0.3">
      <c r="A288" s="231" t="s">
        <v>266</v>
      </c>
      <c r="B288" s="42" t="s">
        <v>45</v>
      </c>
      <c r="C288" s="236" t="s">
        <v>27</v>
      </c>
      <c r="D288" s="214">
        <f t="shared" si="167"/>
        <v>0</v>
      </c>
      <c r="E288" s="192"/>
      <c r="F288" s="25"/>
      <c r="G288" s="25">
        <f t="shared" si="138"/>
        <v>598</v>
      </c>
      <c r="H288" s="26">
        <v>29.9</v>
      </c>
      <c r="I288" s="26">
        <v>568.1</v>
      </c>
      <c r="J288" s="26"/>
      <c r="K288" s="26"/>
      <c r="L288" s="26"/>
      <c r="M288" s="26"/>
      <c r="N288" s="26"/>
      <c r="O288" s="26"/>
      <c r="P288" s="26"/>
      <c r="Q288" s="26"/>
      <c r="R288" s="26"/>
      <c r="S288" s="88">
        <f t="shared" si="147"/>
        <v>0</v>
      </c>
      <c r="T288" s="97">
        <f t="shared" si="148"/>
        <v>598</v>
      </c>
      <c r="U288" s="28">
        <f>H288+J288+K288+M288+N288+L288</f>
        <v>29.9</v>
      </c>
      <c r="V288" s="98">
        <f t="shared" si="149"/>
        <v>568.1</v>
      </c>
      <c r="W288" s="192">
        <f t="shared" ref="W288:W297" si="183">SUM(X288:Y288)</f>
        <v>597.9</v>
      </c>
      <c r="X288" s="28">
        <v>29.9</v>
      </c>
      <c r="Y288" s="98">
        <v>568</v>
      </c>
      <c r="Z288" s="179">
        <f t="shared" si="150"/>
        <v>99.983277591973234</v>
      </c>
      <c r="AA288" s="28">
        <f t="shared" si="151"/>
        <v>100</v>
      </c>
      <c r="AB288" s="98">
        <f t="shared" si="152"/>
        <v>99.982397465234982</v>
      </c>
    </row>
    <row r="289" spans="1:28" s="23" customFormat="1" ht="18.75" x14ac:dyDescent="0.3">
      <c r="A289" s="231" t="s">
        <v>268</v>
      </c>
      <c r="B289" s="42" t="s">
        <v>45</v>
      </c>
      <c r="C289" s="236" t="s">
        <v>27</v>
      </c>
      <c r="D289" s="214">
        <f t="shared" si="167"/>
        <v>0</v>
      </c>
      <c r="E289" s="192"/>
      <c r="F289" s="25"/>
      <c r="G289" s="25">
        <f t="shared" si="138"/>
        <v>210</v>
      </c>
      <c r="H289" s="26">
        <v>10.5</v>
      </c>
      <c r="I289" s="26">
        <v>199.5</v>
      </c>
      <c r="J289" s="26"/>
      <c r="K289" s="26"/>
      <c r="L289" s="26"/>
      <c r="M289" s="26"/>
      <c r="N289" s="26"/>
      <c r="O289" s="26"/>
      <c r="P289" s="26"/>
      <c r="Q289" s="26"/>
      <c r="R289" s="26"/>
      <c r="S289" s="88">
        <f t="shared" si="147"/>
        <v>0</v>
      </c>
      <c r="T289" s="97">
        <f t="shared" si="148"/>
        <v>210</v>
      </c>
      <c r="U289" s="28">
        <f t="shared" ref="U289:U292" si="184">H289+J289+K289+M289+N289+L289</f>
        <v>10.5</v>
      </c>
      <c r="V289" s="98">
        <f t="shared" si="149"/>
        <v>199.5</v>
      </c>
      <c r="W289" s="192">
        <f t="shared" si="183"/>
        <v>210</v>
      </c>
      <c r="X289" s="28">
        <v>10.5</v>
      </c>
      <c r="Y289" s="98">
        <v>199.5</v>
      </c>
      <c r="Z289" s="179">
        <f t="shared" si="150"/>
        <v>100</v>
      </c>
      <c r="AA289" s="28">
        <f t="shared" si="151"/>
        <v>100</v>
      </c>
      <c r="AB289" s="98">
        <f t="shared" si="152"/>
        <v>100</v>
      </c>
    </row>
    <row r="290" spans="1:28" s="23" customFormat="1" ht="18.75" x14ac:dyDescent="0.3">
      <c r="A290" s="231" t="s">
        <v>269</v>
      </c>
      <c r="B290" s="42" t="s">
        <v>45</v>
      </c>
      <c r="C290" s="236" t="s">
        <v>27</v>
      </c>
      <c r="D290" s="214">
        <f t="shared" si="167"/>
        <v>0</v>
      </c>
      <c r="E290" s="192"/>
      <c r="F290" s="25"/>
      <c r="G290" s="25">
        <f t="shared" si="138"/>
        <v>127</v>
      </c>
      <c r="H290" s="26">
        <v>6.4</v>
      </c>
      <c r="I290" s="26">
        <v>120.6</v>
      </c>
      <c r="J290" s="26"/>
      <c r="K290" s="26"/>
      <c r="L290" s="26"/>
      <c r="M290" s="26"/>
      <c r="N290" s="26"/>
      <c r="O290" s="26"/>
      <c r="P290" s="26"/>
      <c r="Q290" s="26"/>
      <c r="R290" s="26"/>
      <c r="S290" s="88">
        <f t="shared" si="147"/>
        <v>0</v>
      </c>
      <c r="T290" s="97">
        <f t="shared" si="148"/>
        <v>127</v>
      </c>
      <c r="U290" s="28">
        <f t="shared" si="184"/>
        <v>6.4</v>
      </c>
      <c r="V290" s="98">
        <f t="shared" si="149"/>
        <v>120.6</v>
      </c>
      <c r="W290" s="192">
        <f t="shared" si="183"/>
        <v>109.8</v>
      </c>
      <c r="X290" s="28"/>
      <c r="Y290" s="98">
        <v>109.8</v>
      </c>
      <c r="Z290" s="179">
        <f t="shared" si="150"/>
        <v>86.456692913385822</v>
      </c>
      <c r="AA290" s="28">
        <f t="shared" si="151"/>
        <v>0</v>
      </c>
      <c r="AB290" s="98">
        <f t="shared" si="152"/>
        <v>91.044776119402997</v>
      </c>
    </row>
    <row r="291" spans="1:28" s="23" customFormat="1" ht="18.75" x14ac:dyDescent="0.3">
      <c r="A291" s="231" t="s">
        <v>270</v>
      </c>
      <c r="B291" s="42" t="s">
        <v>45</v>
      </c>
      <c r="C291" s="236" t="s">
        <v>27</v>
      </c>
      <c r="D291" s="214">
        <f t="shared" si="167"/>
        <v>0</v>
      </c>
      <c r="E291" s="192"/>
      <c r="F291" s="25"/>
      <c r="G291" s="25">
        <f t="shared" si="138"/>
        <v>695</v>
      </c>
      <c r="H291" s="26">
        <v>34.799999999999997</v>
      </c>
      <c r="I291" s="26">
        <v>660.2</v>
      </c>
      <c r="J291" s="26"/>
      <c r="K291" s="26"/>
      <c r="L291" s="26"/>
      <c r="M291" s="26"/>
      <c r="N291" s="26"/>
      <c r="O291" s="26"/>
      <c r="P291" s="26"/>
      <c r="Q291" s="26"/>
      <c r="R291" s="26"/>
      <c r="S291" s="88">
        <f t="shared" si="147"/>
        <v>0</v>
      </c>
      <c r="T291" s="97">
        <f t="shared" si="148"/>
        <v>695</v>
      </c>
      <c r="U291" s="28">
        <f>H291+J291+K291+M291+N291+L291</f>
        <v>34.799999999999997</v>
      </c>
      <c r="V291" s="98">
        <f t="shared" si="149"/>
        <v>660.2</v>
      </c>
      <c r="W291" s="192">
        <f t="shared" si="183"/>
        <v>694.40000000000009</v>
      </c>
      <c r="X291" s="28">
        <v>34.700000000000003</v>
      </c>
      <c r="Y291" s="98">
        <v>659.7</v>
      </c>
      <c r="Z291" s="179">
        <f t="shared" si="150"/>
        <v>99.913669064748206</v>
      </c>
      <c r="AA291" s="28">
        <f t="shared" si="151"/>
        <v>99.712643678160944</v>
      </c>
      <c r="AB291" s="98">
        <f t="shared" si="152"/>
        <v>99.92426537412905</v>
      </c>
    </row>
    <row r="292" spans="1:28" s="23" customFormat="1" ht="18.75" x14ac:dyDescent="0.3">
      <c r="A292" s="231" t="s">
        <v>276</v>
      </c>
      <c r="B292" s="42" t="s">
        <v>45</v>
      </c>
      <c r="C292" s="236" t="s">
        <v>27</v>
      </c>
      <c r="D292" s="214">
        <f t="shared" si="167"/>
        <v>0</v>
      </c>
      <c r="E292" s="192"/>
      <c r="F292" s="25"/>
      <c r="G292" s="25">
        <f t="shared" si="138"/>
        <v>188</v>
      </c>
      <c r="H292" s="26">
        <v>9.4</v>
      </c>
      <c r="I292" s="26">
        <v>178.6</v>
      </c>
      <c r="J292" s="26"/>
      <c r="K292" s="26"/>
      <c r="L292" s="26"/>
      <c r="M292" s="26"/>
      <c r="N292" s="26"/>
      <c r="O292" s="26"/>
      <c r="P292" s="26"/>
      <c r="Q292" s="26"/>
      <c r="R292" s="26"/>
      <c r="S292" s="88">
        <f t="shared" si="147"/>
        <v>0</v>
      </c>
      <c r="T292" s="97">
        <f t="shared" si="148"/>
        <v>188</v>
      </c>
      <c r="U292" s="28">
        <f t="shared" si="184"/>
        <v>9.4</v>
      </c>
      <c r="V292" s="98">
        <f t="shared" si="149"/>
        <v>178.6</v>
      </c>
      <c r="W292" s="192">
        <f t="shared" si="183"/>
        <v>188</v>
      </c>
      <c r="X292" s="28">
        <v>9.4</v>
      </c>
      <c r="Y292" s="98">
        <v>178.6</v>
      </c>
      <c r="Z292" s="179">
        <f t="shared" si="150"/>
        <v>100</v>
      </c>
      <c r="AA292" s="28">
        <f t="shared" si="151"/>
        <v>100</v>
      </c>
      <c r="AB292" s="98">
        <f t="shared" si="152"/>
        <v>100</v>
      </c>
    </row>
    <row r="293" spans="1:28" s="23" customFormat="1" ht="37.5" hidden="1" outlineLevel="1" x14ac:dyDescent="0.3">
      <c r="A293" s="231" t="s">
        <v>277</v>
      </c>
      <c r="B293" s="42" t="s">
        <v>45</v>
      </c>
      <c r="C293" s="236" t="s">
        <v>27</v>
      </c>
      <c r="D293" s="214">
        <f t="shared" si="167"/>
        <v>0</v>
      </c>
      <c r="E293" s="192"/>
      <c r="F293" s="25"/>
      <c r="G293" s="25">
        <f t="shared" si="138"/>
        <v>0</v>
      </c>
      <c r="H293" s="25"/>
      <c r="I293" s="25"/>
      <c r="J293" s="25"/>
      <c r="K293" s="26"/>
      <c r="L293" s="26"/>
      <c r="M293" s="26"/>
      <c r="N293" s="26"/>
      <c r="O293" s="26"/>
      <c r="P293" s="26"/>
      <c r="Q293" s="26"/>
      <c r="R293" s="26"/>
      <c r="S293" s="88">
        <f t="shared" si="147"/>
        <v>0</v>
      </c>
      <c r="T293" s="97">
        <f t="shared" si="148"/>
        <v>0</v>
      </c>
      <c r="U293" s="28">
        <f t="shared" si="168"/>
        <v>0</v>
      </c>
      <c r="V293" s="98">
        <f t="shared" si="149"/>
        <v>0</v>
      </c>
      <c r="W293" s="192">
        <f t="shared" si="183"/>
        <v>0</v>
      </c>
      <c r="X293" s="28"/>
      <c r="Y293" s="98"/>
      <c r="Z293" s="179"/>
      <c r="AA293" s="28"/>
      <c r="AB293" s="98"/>
    </row>
    <row r="294" spans="1:28" s="23" customFormat="1" ht="56.25" hidden="1" outlineLevel="1" x14ac:dyDescent="0.3">
      <c r="A294" s="231" t="s">
        <v>278</v>
      </c>
      <c r="B294" s="42" t="s">
        <v>45</v>
      </c>
      <c r="C294" s="236" t="s">
        <v>27</v>
      </c>
      <c r="D294" s="214">
        <f t="shared" si="167"/>
        <v>0</v>
      </c>
      <c r="E294" s="192"/>
      <c r="F294" s="25"/>
      <c r="G294" s="25">
        <f t="shared" si="138"/>
        <v>0</v>
      </c>
      <c r="H294" s="25"/>
      <c r="I294" s="25"/>
      <c r="J294" s="25"/>
      <c r="K294" s="26"/>
      <c r="L294" s="26"/>
      <c r="M294" s="26"/>
      <c r="N294" s="26"/>
      <c r="O294" s="26"/>
      <c r="P294" s="26"/>
      <c r="Q294" s="26"/>
      <c r="R294" s="26"/>
      <c r="S294" s="88">
        <f t="shared" si="147"/>
        <v>0</v>
      </c>
      <c r="T294" s="97">
        <f t="shared" si="148"/>
        <v>0</v>
      </c>
      <c r="U294" s="28">
        <f t="shared" si="168"/>
        <v>0</v>
      </c>
      <c r="V294" s="98">
        <f t="shared" si="149"/>
        <v>0</v>
      </c>
      <c r="W294" s="192">
        <f t="shared" si="183"/>
        <v>0</v>
      </c>
      <c r="X294" s="28"/>
      <c r="Y294" s="98"/>
      <c r="Z294" s="179"/>
      <c r="AA294" s="28"/>
      <c r="AB294" s="98"/>
    </row>
    <row r="295" spans="1:28" s="29" customFormat="1" ht="37.5" collapsed="1" x14ac:dyDescent="0.3">
      <c r="A295" s="242" t="s">
        <v>279</v>
      </c>
      <c r="B295" s="45" t="s">
        <v>45</v>
      </c>
      <c r="C295" s="243" t="s">
        <v>27</v>
      </c>
      <c r="D295" s="220">
        <f t="shared" si="167"/>
        <v>0</v>
      </c>
      <c r="E295" s="200"/>
      <c r="F295" s="47"/>
      <c r="G295" s="47">
        <f t="shared" si="138"/>
        <v>207.4</v>
      </c>
      <c r="H295" s="47">
        <v>207.4</v>
      </c>
      <c r="I295" s="47"/>
      <c r="J295" s="47">
        <v>-50.1</v>
      </c>
      <c r="K295" s="32"/>
      <c r="L295" s="32"/>
      <c r="M295" s="32"/>
      <c r="N295" s="32"/>
      <c r="O295" s="32"/>
      <c r="P295" s="32"/>
      <c r="Q295" s="32"/>
      <c r="R295" s="32"/>
      <c r="S295" s="88">
        <f t="shared" si="147"/>
        <v>-50.1</v>
      </c>
      <c r="T295" s="112">
        <f t="shared" si="148"/>
        <v>157.30000000000001</v>
      </c>
      <c r="U295" s="27">
        <f t="shared" si="168"/>
        <v>157.30000000000001</v>
      </c>
      <c r="V295" s="114">
        <f t="shared" si="149"/>
        <v>0</v>
      </c>
      <c r="W295" s="200">
        <f t="shared" si="183"/>
        <v>149</v>
      </c>
      <c r="X295" s="27">
        <v>149</v>
      </c>
      <c r="Y295" s="114">
        <v>0</v>
      </c>
      <c r="Z295" s="179">
        <f t="shared" si="150"/>
        <v>94.72345835982199</v>
      </c>
      <c r="AA295" s="28">
        <f t="shared" si="151"/>
        <v>94.72345835982199</v>
      </c>
      <c r="AB295" s="98"/>
    </row>
    <row r="296" spans="1:28" s="23" customFormat="1" ht="56.25" hidden="1" outlineLevel="1" x14ac:dyDescent="0.3">
      <c r="A296" s="248" t="s">
        <v>280</v>
      </c>
      <c r="B296" s="42" t="s">
        <v>45</v>
      </c>
      <c r="C296" s="236" t="s">
        <v>27</v>
      </c>
      <c r="D296" s="214">
        <f t="shared" si="167"/>
        <v>0</v>
      </c>
      <c r="E296" s="192"/>
      <c r="F296" s="25"/>
      <c r="G296" s="25">
        <f t="shared" si="138"/>
        <v>0</v>
      </c>
      <c r="H296" s="25"/>
      <c r="I296" s="25"/>
      <c r="J296" s="25"/>
      <c r="K296" s="26"/>
      <c r="L296" s="26"/>
      <c r="M296" s="26"/>
      <c r="N296" s="26"/>
      <c r="O296" s="26"/>
      <c r="P296" s="26"/>
      <c r="Q296" s="26"/>
      <c r="R296" s="26"/>
      <c r="S296" s="88">
        <f t="shared" ref="S296:S359" si="185">SUM(J296:R296)</f>
        <v>0</v>
      </c>
      <c r="T296" s="97">
        <f t="shared" si="148"/>
        <v>0</v>
      </c>
      <c r="U296" s="28">
        <f t="shared" si="168"/>
        <v>0</v>
      </c>
      <c r="V296" s="98">
        <f t="shared" si="149"/>
        <v>0</v>
      </c>
      <c r="W296" s="192">
        <f t="shared" si="183"/>
        <v>0</v>
      </c>
      <c r="X296" s="28"/>
      <c r="Y296" s="98">
        <v>0</v>
      </c>
      <c r="Z296" s="179"/>
      <c r="AA296" s="28"/>
      <c r="AB296" s="98"/>
    </row>
    <row r="297" spans="1:28" s="29" customFormat="1" ht="18.75" collapsed="1" x14ac:dyDescent="0.3">
      <c r="A297" s="242" t="s">
        <v>281</v>
      </c>
      <c r="B297" s="45" t="s">
        <v>45</v>
      </c>
      <c r="C297" s="243" t="s">
        <v>27</v>
      </c>
      <c r="D297" s="220"/>
      <c r="E297" s="200"/>
      <c r="F297" s="47"/>
      <c r="G297" s="47">
        <f t="shared" ref="G297:G359" si="186">SUM(H297:I297)</f>
        <v>2314.8000000000002</v>
      </c>
      <c r="H297" s="47">
        <v>2314.8000000000002</v>
      </c>
      <c r="I297" s="47"/>
      <c r="J297" s="47"/>
      <c r="K297" s="32"/>
      <c r="L297" s="32"/>
      <c r="M297" s="32"/>
      <c r="N297" s="32"/>
      <c r="O297" s="32"/>
      <c r="P297" s="32"/>
      <c r="Q297" s="32"/>
      <c r="R297" s="32"/>
      <c r="S297" s="88">
        <f t="shared" si="185"/>
        <v>0</v>
      </c>
      <c r="T297" s="112">
        <f t="shared" si="148"/>
        <v>2314.6999999999998</v>
      </c>
      <c r="U297" s="27">
        <v>2314.6999999999998</v>
      </c>
      <c r="V297" s="114">
        <f t="shared" si="149"/>
        <v>0</v>
      </c>
      <c r="W297" s="200">
        <f t="shared" si="183"/>
        <v>2314.6999999999998</v>
      </c>
      <c r="X297" s="27">
        <v>2314.6999999999998</v>
      </c>
      <c r="Y297" s="114">
        <v>0</v>
      </c>
      <c r="Z297" s="179">
        <f t="shared" ref="Z297:Z359" si="187">SUM(W297/T297*100)</f>
        <v>100</v>
      </c>
      <c r="AA297" s="28">
        <f t="shared" ref="AA297:AA359" si="188">SUM(X297/U297*100)</f>
        <v>100</v>
      </c>
      <c r="AB297" s="98"/>
    </row>
    <row r="298" spans="1:28" s="29" customFormat="1" ht="37.5" x14ac:dyDescent="0.3">
      <c r="A298" s="242" t="s">
        <v>282</v>
      </c>
      <c r="B298" s="45" t="s">
        <v>45</v>
      </c>
      <c r="C298" s="243" t="s">
        <v>27</v>
      </c>
      <c r="D298" s="220">
        <f t="shared" si="167"/>
        <v>0</v>
      </c>
      <c r="E298" s="200"/>
      <c r="F298" s="47"/>
      <c r="G298" s="47">
        <f t="shared" si="186"/>
        <v>40.9</v>
      </c>
      <c r="H298" s="47">
        <v>40.9</v>
      </c>
      <c r="I298" s="47"/>
      <c r="J298" s="47"/>
      <c r="K298" s="32"/>
      <c r="L298" s="32"/>
      <c r="M298" s="32"/>
      <c r="N298" s="32"/>
      <c r="O298" s="32"/>
      <c r="P298" s="32"/>
      <c r="Q298" s="32"/>
      <c r="R298" s="32"/>
      <c r="S298" s="88">
        <f t="shared" si="185"/>
        <v>0</v>
      </c>
      <c r="T298" s="112">
        <f t="shared" ref="T298:T359" si="189">SUM(U298:V298)</f>
        <v>41</v>
      </c>
      <c r="U298" s="27">
        <v>41</v>
      </c>
      <c r="V298" s="114">
        <f t="shared" si="149"/>
        <v>0</v>
      </c>
      <c r="W298" s="200">
        <f t="shared" ref="W298:W299" si="190">SUM(X298:Y298)</f>
        <v>41</v>
      </c>
      <c r="X298" s="27">
        <v>41</v>
      </c>
      <c r="Y298" s="114">
        <v>0</v>
      </c>
      <c r="Z298" s="179">
        <f t="shared" si="187"/>
        <v>100</v>
      </c>
      <c r="AA298" s="28">
        <f t="shared" si="188"/>
        <v>100</v>
      </c>
      <c r="AB298" s="98"/>
    </row>
    <row r="299" spans="1:28" s="29" customFormat="1" ht="37.5" x14ac:dyDescent="0.3">
      <c r="A299" s="242" t="s">
        <v>283</v>
      </c>
      <c r="B299" s="45" t="s">
        <v>45</v>
      </c>
      <c r="C299" s="243" t="s">
        <v>27</v>
      </c>
      <c r="D299" s="220">
        <f t="shared" si="167"/>
        <v>0</v>
      </c>
      <c r="E299" s="200"/>
      <c r="F299" s="47"/>
      <c r="G299" s="47">
        <f t="shared" si="186"/>
        <v>650</v>
      </c>
      <c r="H299" s="47"/>
      <c r="I299" s="47">
        <v>650</v>
      </c>
      <c r="J299" s="47"/>
      <c r="K299" s="32"/>
      <c r="L299" s="32"/>
      <c r="M299" s="32"/>
      <c r="N299" s="32"/>
      <c r="O299" s="32"/>
      <c r="P299" s="32"/>
      <c r="Q299" s="32"/>
      <c r="R299" s="32"/>
      <c r="S299" s="88">
        <f t="shared" si="185"/>
        <v>0</v>
      </c>
      <c r="T299" s="112">
        <f t="shared" si="189"/>
        <v>650</v>
      </c>
      <c r="U299" s="27">
        <f t="shared" si="168"/>
        <v>0</v>
      </c>
      <c r="V299" s="114">
        <f t="shared" ref="V299:V359" si="191">SUM(I299+O299+P299+Q299+R299)</f>
        <v>650</v>
      </c>
      <c r="W299" s="200">
        <f t="shared" si="190"/>
        <v>565.5</v>
      </c>
      <c r="X299" s="27"/>
      <c r="Y299" s="114">
        <v>565.5</v>
      </c>
      <c r="Z299" s="180">
        <f t="shared" si="187"/>
        <v>87</v>
      </c>
      <c r="AA299" s="27"/>
      <c r="AB299" s="114">
        <f t="shared" ref="AB299:AB355" si="192">SUM(Y299/V299*100)</f>
        <v>87</v>
      </c>
    </row>
    <row r="300" spans="1:28" s="38" customFormat="1" ht="18.75" x14ac:dyDescent="0.3">
      <c r="A300" s="245" t="s">
        <v>235</v>
      </c>
      <c r="B300" s="45"/>
      <c r="C300" s="243"/>
      <c r="D300" s="217">
        <f t="shared" si="167"/>
        <v>14218.9</v>
      </c>
      <c r="E300" s="195">
        <f>E301+E302+E303+E304+E305+E306+E307+E308</f>
        <v>14100</v>
      </c>
      <c r="F300" s="37">
        <f>F301+F302+F303+F304+F305+F306+F307+F308</f>
        <v>118.9</v>
      </c>
      <c r="G300" s="37">
        <f t="shared" si="186"/>
        <v>30567.600000000002</v>
      </c>
      <c r="H300" s="37">
        <f>H301+H302+H303+H304+H305+H306+H307+H308</f>
        <v>25409.200000000001</v>
      </c>
      <c r="I300" s="37">
        <f t="shared" ref="I300:V300" si="193">I301+I302+I303+I304+I305+I306+I307+I308</f>
        <v>5158.4000000000005</v>
      </c>
      <c r="J300" s="37">
        <f t="shared" si="193"/>
        <v>-344.3</v>
      </c>
      <c r="K300" s="37">
        <f t="shared" si="193"/>
        <v>0</v>
      </c>
      <c r="L300" s="37">
        <f t="shared" si="193"/>
        <v>0</v>
      </c>
      <c r="M300" s="37">
        <f t="shared" si="193"/>
        <v>0</v>
      </c>
      <c r="N300" s="37">
        <f t="shared" si="193"/>
        <v>0</v>
      </c>
      <c r="O300" s="37">
        <f t="shared" si="193"/>
        <v>0</v>
      </c>
      <c r="P300" s="37">
        <f t="shared" si="193"/>
        <v>0</v>
      </c>
      <c r="Q300" s="37">
        <f t="shared" si="193"/>
        <v>0</v>
      </c>
      <c r="R300" s="37">
        <f t="shared" si="193"/>
        <v>0</v>
      </c>
      <c r="S300" s="83">
        <f t="shared" si="193"/>
        <v>-344.3</v>
      </c>
      <c r="T300" s="103">
        <f t="shared" si="193"/>
        <v>30223.299999999996</v>
      </c>
      <c r="U300" s="37">
        <f t="shared" si="193"/>
        <v>25064.9</v>
      </c>
      <c r="V300" s="104">
        <f t="shared" si="193"/>
        <v>5158.4000000000005</v>
      </c>
      <c r="W300" s="195">
        <f>SUM(W301:W308)</f>
        <v>29960.799999999999</v>
      </c>
      <c r="X300" s="37">
        <f>SUM(X301:X308)</f>
        <v>24802.5</v>
      </c>
      <c r="Y300" s="104">
        <f>SUM(Y301:Y308)</f>
        <v>5158.3</v>
      </c>
      <c r="Z300" s="179">
        <f t="shared" si="187"/>
        <v>99.131464797027462</v>
      </c>
      <c r="AA300" s="28">
        <f t="shared" si="188"/>
        <v>98.953117706434085</v>
      </c>
      <c r="AB300" s="98">
        <f t="shared" si="192"/>
        <v>99.998061414392055</v>
      </c>
    </row>
    <row r="301" spans="1:28" s="23" customFormat="1" ht="18.75" x14ac:dyDescent="0.3">
      <c r="A301" s="231" t="s">
        <v>284</v>
      </c>
      <c r="B301" s="42" t="s">
        <v>45</v>
      </c>
      <c r="C301" s="236" t="s">
        <v>27</v>
      </c>
      <c r="D301" s="214">
        <f t="shared" si="167"/>
        <v>1500</v>
      </c>
      <c r="E301" s="192">
        <v>1500</v>
      </c>
      <c r="F301" s="25"/>
      <c r="G301" s="25">
        <f t="shared" si="186"/>
        <v>5053.8</v>
      </c>
      <c r="H301" s="25">
        <v>4063.8</v>
      </c>
      <c r="I301" s="25">
        <v>990</v>
      </c>
      <c r="J301" s="25">
        <v>-53.1</v>
      </c>
      <c r="K301" s="26"/>
      <c r="L301" s="26"/>
      <c r="M301" s="26"/>
      <c r="N301" s="26"/>
      <c r="O301" s="26"/>
      <c r="P301" s="26"/>
      <c r="Q301" s="26"/>
      <c r="R301" s="26"/>
      <c r="S301" s="88">
        <f t="shared" si="185"/>
        <v>-53.1</v>
      </c>
      <c r="T301" s="97">
        <f t="shared" si="189"/>
        <v>5000.7000000000007</v>
      </c>
      <c r="U301" s="28">
        <f>H301+J301+K301+M301+N301+L301</f>
        <v>4010.7000000000003</v>
      </c>
      <c r="V301" s="98">
        <f t="shared" si="191"/>
        <v>990</v>
      </c>
      <c r="W301" s="192">
        <f t="shared" ref="W301:W308" si="194">SUM(X301:Y301)</f>
        <v>4880.5</v>
      </c>
      <c r="X301" s="28">
        <v>3890.5</v>
      </c>
      <c r="Y301" s="98">
        <v>990</v>
      </c>
      <c r="Z301" s="179">
        <f t="shared" si="187"/>
        <v>97.596336512888186</v>
      </c>
      <c r="AA301" s="28">
        <f t="shared" si="188"/>
        <v>97.003016929713013</v>
      </c>
      <c r="AB301" s="98">
        <f t="shared" si="192"/>
        <v>100</v>
      </c>
    </row>
    <row r="302" spans="1:28" s="23" customFormat="1" ht="18.75" x14ac:dyDescent="0.3">
      <c r="A302" s="231" t="s">
        <v>285</v>
      </c>
      <c r="B302" s="42" t="s">
        <v>45</v>
      </c>
      <c r="C302" s="236" t="s">
        <v>27</v>
      </c>
      <c r="D302" s="214">
        <f t="shared" si="167"/>
        <v>1800</v>
      </c>
      <c r="E302" s="192">
        <v>1800</v>
      </c>
      <c r="F302" s="25"/>
      <c r="G302" s="25">
        <f t="shared" si="186"/>
        <v>4063</v>
      </c>
      <c r="H302" s="25">
        <v>3763</v>
      </c>
      <c r="I302" s="25">
        <v>300</v>
      </c>
      <c r="J302" s="25">
        <v>-10.5</v>
      </c>
      <c r="K302" s="26"/>
      <c r="L302" s="26"/>
      <c r="M302" s="26"/>
      <c r="N302" s="26"/>
      <c r="O302" s="26"/>
      <c r="P302" s="26"/>
      <c r="Q302" s="26"/>
      <c r="R302" s="26"/>
      <c r="S302" s="88">
        <f t="shared" si="185"/>
        <v>-10.5</v>
      </c>
      <c r="T302" s="97">
        <f t="shared" si="189"/>
        <v>4052.4</v>
      </c>
      <c r="U302" s="28">
        <v>3752.4</v>
      </c>
      <c r="V302" s="98">
        <f t="shared" si="191"/>
        <v>300</v>
      </c>
      <c r="W302" s="192">
        <f t="shared" si="194"/>
        <v>4012.9</v>
      </c>
      <c r="X302" s="28">
        <v>3712.9</v>
      </c>
      <c r="Y302" s="98">
        <v>300</v>
      </c>
      <c r="Z302" s="179">
        <f t="shared" si="187"/>
        <v>99.025268976409038</v>
      </c>
      <c r="AA302" s="28">
        <f t="shared" si="188"/>
        <v>98.947340368830623</v>
      </c>
      <c r="AB302" s="98">
        <f t="shared" si="192"/>
        <v>100</v>
      </c>
    </row>
    <row r="303" spans="1:28" s="23" customFormat="1" ht="18.75" x14ac:dyDescent="0.3">
      <c r="A303" s="231" t="s">
        <v>249</v>
      </c>
      <c r="B303" s="42" t="s">
        <v>45</v>
      </c>
      <c r="C303" s="236" t="s">
        <v>27</v>
      </c>
      <c r="D303" s="214">
        <f t="shared" si="167"/>
        <v>2200</v>
      </c>
      <c r="E303" s="192">
        <v>2200</v>
      </c>
      <c r="F303" s="25"/>
      <c r="G303" s="25">
        <f t="shared" si="186"/>
        <v>3159.3</v>
      </c>
      <c r="H303" s="25">
        <v>2659.3</v>
      </c>
      <c r="I303" s="25">
        <v>500</v>
      </c>
      <c r="J303" s="25">
        <v>-367.5</v>
      </c>
      <c r="K303" s="26"/>
      <c r="L303" s="26"/>
      <c r="M303" s="26"/>
      <c r="N303" s="26"/>
      <c r="O303" s="26"/>
      <c r="P303" s="26"/>
      <c r="Q303" s="26"/>
      <c r="R303" s="26"/>
      <c r="S303" s="88">
        <f t="shared" si="185"/>
        <v>-367.5</v>
      </c>
      <c r="T303" s="97">
        <f t="shared" si="189"/>
        <v>2791.9</v>
      </c>
      <c r="U303" s="28">
        <v>2291.9</v>
      </c>
      <c r="V303" s="98">
        <f t="shared" si="191"/>
        <v>500</v>
      </c>
      <c r="W303" s="192">
        <f t="shared" si="194"/>
        <v>2776.7</v>
      </c>
      <c r="X303" s="28">
        <v>2276.6999999999998</v>
      </c>
      <c r="Y303" s="98">
        <v>500</v>
      </c>
      <c r="Z303" s="179">
        <f t="shared" si="187"/>
        <v>99.455567892832832</v>
      </c>
      <c r="AA303" s="28">
        <f t="shared" si="188"/>
        <v>99.336794799074994</v>
      </c>
      <c r="AB303" s="98">
        <f t="shared" si="192"/>
        <v>100</v>
      </c>
    </row>
    <row r="304" spans="1:28" s="23" customFormat="1" ht="18.75" x14ac:dyDescent="0.3">
      <c r="A304" s="231" t="s">
        <v>250</v>
      </c>
      <c r="B304" s="42" t="s">
        <v>45</v>
      </c>
      <c r="C304" s="236" t="s">
        <v>27</v>
      </c>
      <c r="D304" s="214">
        <f t="shared" si="167"/>
        <v>3118.9</v>
      </c>
      <c r="E304" s="192">
        <v>3000</v>
      </c>
      <c r="F304" s="25">
        <v>118.9</v>
      </c>
      <c r="G304" s="25">
        <f t="shared" si="186"/>
        <v>7106</v>
      </c>
      <c r="H304" s="25">
        <v>6110.1</v>
      </c>
      <c r="I304" s="25">
        <v>995.9</v>
      </c>
      <c r="J304" s="25">
        <v>73</v>
      </c>
      <c r="K304" s="26"/>
      <c r="L304" s="26"/>
      <c r="M304" s="26"/>
      <c r="N304" s="26"/>
      <c r="O304" s="26"/>
      <c r="P304" s="26"/>
      <c r="Q304" s="26"/>
      <c r="R304" s="26"/>
      <c r="S304" s="88">
        <f t="shared" si="185"/>
        <v>73</v>
      </c>
      <c r="T304" s="97">
        <f t="shared" si="189"/>
        <v>7179</v>
      </c>
      <c r="U304" s="28">
        <f>H304+J304+K304+M304+N304+L304</f>
        <v>6183.1</v>
      </c>
      <c r="V304" s="98">
        <f t="shared" si="191"/>
        <v>995.9</v>
      </c>
      <c r="W304" s="192">
        <f t="shared" si="194"/>
        <v>7144</v>
      </c>
      <c r="X304" s="28">
        <v>6148.1</v>
      </c>
      <c r="Y304" s="98">
        <v>995.9</v>
      </c>
      <c r="Z304" s="179">
        <f t="shared" si="187"/>
        <v>99.512466917397973</v>
      </c>
      <c r="AA304" s="28">
        <f t="shared" si="188"/>
        <v>99.433940903430312</v>
      </c>
      <c r="AB304" s="98">
        <f t="shared" si="192"/>
        <v>100</v>
      </c>
    </row>
    <row r="305" spans="1:28" s="23" customFormat="1" ht="18.75" x14ac:dyDescent="0.3">
      <c r="A305" s="231" t="s">
        <v>252</v>
      </c>
      <c r="B305" s="42" t="s">
        <v>45</v>
      </c>
      <c r="C305" s="236" t="s">
        <v>27</v>
      </c>
      <c r="D305" s="214">
        <f t="shared" si="167"/>
        <v>1500</v>
      </c>
      <c r="E305" s="192">
        <v>1500</v>
      </c>
      <c r="F305" s="25"/>
      <c r="G305" s="25">
        <f t="shared" si="186"/>
        <v>3622.3</v>
      </c>
      <c r="H305" s="25">
        <v>3060.3</v>
      </c>
      <c r="I305" s="25">
        <v>562</v>
      </c>
      <c r="J305" s="25"/>
      <c r="K305" s="26"/>
      <c r="L305" s="26"/>
      <c r="M305" s="26"/>
      <c r="N305" s="26"/>
      <c r="O305" s="26"/>
      <c r="P305" s="26"/>
      <c r="Q305" s="26"/>
      <c r="R305" s="26"/>
      <c r="S305" s="88">
        <f t="shared" si="185"/>
        <v>0</v>
      </c>
      <c r="T305" s="97">
        <f t="shared" si="189"/>
        <v>3622.3</v>
      </c>
      <c r="U305" s="28">
        <f t="shared" ref="U305:U308" si="195">H305+J305+K305+M305+N305+L305</f>
        <v>3060.3</v>
      </c>
      <c r="V305" s="98">
        <f t="shared" si="191"/>
        <v>562</v>
      </c>
      <c r="W305" s="192">
        <f t="shared" si="194"/>
        <v>3609.9</v>
      </c>
      <c r="X305" s="28">
        <v>3047.9</v>
      </c>
      <c r="Y305" s="98">
        <v>562</v>
      </c>
      <c r="Z305" s="179">
        <f t="shared" si="187"/>
        <v>99.657676062170438</v>
      </c>
      <c r="AA305" s="28">
        <f t="shared" si="188"/>
        <v>99.594810966245134</v>
      </c>
      <c r="AB305" s="98">
        <f t="shared" si="192"/>
        <v>100</v>
      </c>
    </row>
    <row r="306" spans="1:28" s="23" customFormat="1" ht="18.75" x14ac:dyDescent="0.3">
      <c r="A306" s="231" t="s">
        <v>253</v>
      </c>
      <c r="B306" s="42" t="s">
        <v>45</v>
      </c>
      <c r="C306" s="236" t="s">
        <v>27</v>
      </c>
      <c r="D306" s="214">
        <f t="shared" si="167"/>
        <v>800</v>
      </c>
      <c r="E306" s="192">
        <v>800</v>
      </c>
      <c r="F306" s="25"/>
      <c r="G306" s="25">
        <f t="shared" si="186"/>
        <v>1226.5</v>
      </c>
      <c r="H306" s="25">
        <v>1226.5</v>
      </c>
      <c r="I306" s="25"/>
      <c r="J306" s="25">
        <v>52.6</v>
      </c>
      <c r="K306" s="26"/>
      <c r="L306" s="26"/>
      <c r="M306" s="26"/>
      <c r="N306" s="26"/>
      <c r="O306" s="26"/>
      <c r="P306" s="26"/>
      <c r="Q306" s="26"/>
      <c r="R306" s="26"/>
      <c r="S306" s="88">
        <f t="shared" si="185"/>
        <v>52.6</v>
      </c>
      <c r="T306" s="97">
        <f t="shared" si="189"/>
        <v>1279.0999999999999</v>
      </c>
      <c r="U306" s="28">
        <f>H306+J306+K306+M306+N306+L306</f>
        <v>1279.0999999999999</v>
      </c>
      <c r="V306" s="98">
        <f t="shared" si="191"/>
        <v>0</v>
      </c>
      <c r="W306" s="192">
        <f t="shared" si="194"/>
        <v>1257.9000000000001</v>
      </c>
      <c r="X306" s="28">
        <v>1257.9000000000001</v>
      </c>
      <c r="Y306" s="98">
        <v>0</v>
      </c>
      <c r="Z306" s="179">
        <f t="shared" si="187"/>
        <v>98.34258462981785</v>
      </c>
      <c r="AA306" s="28">
        <f t="shared" si="188"/>
        <v>98.34258462981785</v>
      </c>
      <c r="AB306" s="98"/>
    </row>
    <row r="307" spans="1:28" s="23" customFormat="1" ht="18.75" x14ac:dyDescent="0.3">
      <c r="A307" s="231" t="s">
        <v>154</v>
      </c>
      <c r="B307" s="42" t="s">
        <v>45</v>
      </c>
      <c r="C307" s="236" t="s">
        <v>27</v>
      </c>
      <c r="D307" s="214">
        <f t="shared" si="167"/>
        <v>800</v>
      </c>
      <c r="E307" s="192">
        <v>800</v>
      </c>
      <c r="F307" s="25"/>
      <c r="G307" s="25">
        <f t="shared" si="186"/>
        <v>1950.3</v>
      </c>
      <c r="H307" s="25">
        <v>1770.5</v>
      </c>
      <c r="I307" s="25">
        <v>179.8</v>
      </c>
      <c r="J307" s="25">
        <v>-38.799999999999997</v>
      </c>
      <c r="K307" s="26"/>
      <c r="L307" s="26"/>
      <c r="M307" s="26"/>
      <c r="N307" s="26"/>
      <c r="O307" s="26"/>
      <c r="P307" s="26"/>
      <c r="Q307" s="26"/>
      <c r="R307" s="26"/>
      <c r="S307" s="88">
        <f t="shared" si="185"/>
        <v>-38.799999999999997</v>
      </c>
      <c r="T307" s="97">
        <f t="shared" si="189"/>
        <v>1911.5</v>
      </c>
      <c r="U307" s="28">
        <f t="shared" si="195"/>
        <v>1731.7</v>
      </c>
      <c r="V307" s="98">
        <f t="shared" si="191"/>
        <v>179.8</v>
      </c>
      <c r="W307" s="192">
        <f t="shared" si="194"/>
        <v>1904.6</v>
      </c>
      <c r="X307" s="28">
        <v>1724.8</v>
      </c>
      <c r="Y307" s="98">
        <v>179.8</v>
      </c>
      <c r="Z307" s="179">
        <f t="shared" si="187"/>
        <v>99.63902694219199</v>
      </c>
      <c r="AA307" s="28">
        <f t="shared" si="188"/>
        <v>99.601547612173007</v>
      </c>
      <c r="AB307" s="98">
        <f t="shared" si="192"/>
        <v>100</v>
      </c>
    </row>
    <row r="308" spans="1:28" s="23" customFormat="1" ht="18.75" x14ac:dyDescent="0.3">
      <c r="A308" s="231" t="s">
        <v>254</v>
      </c>
      <c r="B308" s="42" t="s">
        <v>45</v>
      </c>
      <c r="C308" s="236" t="s">
        <v>27</v>
      </c>
      <c r="D308" s="214">
        <f t="shared" si="167"/>
        <v>2500</v>
      </c>
      <c r="E308" s="192">
        <v>2500</v>
      </c>
      <c r="F308" s="25"/>
      <c r="G308" s="25">
        <f t="shared" si="186"/>
        <v>4386.3999999999996</v>
      </c>
      <c r="H308" s="25">
        <v>2755.7</v>
      </c>
      <c r="I308" s="25">
        <v>1630.7</v>
      </c>
      <c r="J308" s="25"/>
      <c r="K308" s="26"/>
      <c r="L308" s="26"/>
      <c r="M308" s="26"/>
      <c r="N308" s="26"/>
      <c r="O308" s="26"/>
      <c r="P308" s="26"/>
      <c r="Q308" s="26"/>
      <c r="R308" s="26"/>
      <c r="S308" s="88">
        <f t="shared" si="185"/>
        <v>0</v>
      </c>
      <c r="T308" s="97">
        <f t="shared" si="189"/>
        <v>4386.3999999999996</v>
      </c>
      <c r="U308" s="28">
        <f t="shared" si="195"/>
        <v>2755.7</v>
      </c>
      <c r="V308" s="98">
        <f t="shared" si="191"/>
        <v>1630.7</v>
      </c>
      <c r="W308" s="192">
        <f t="shared" si="194"/>
        <v>4374.2999999999993</v>
      </c>
      <c r="X308" s="28">
        <v>2743.7</v>
      </c>
      <c r="Y308" s="98">
        <v>1630.6</v>
      </c>
      <c r="Z308" s="179">
        <f t="shared" si="187"/>
        <v>99.724147364581427</v>
      </c>
      <c r="AA308" s="28">
        <f t="shared" si="188"/>
        <v>99.56453895561927</v>
      </c>
      <c r="AB308" s="98">
        <f t="shared" si="192"/>
        <v>99.993867664193274</v>
      </c>
    </row>
    <row r="309" spans="1:28" s="38" customFormat="1" ht="18.75" x14ac:dyDescent="0.3">
      <c r="A309" s="245" t="s">
        <v>286</v>
      </c>
      <c r="B309" s="45"/>
      <c r="C309" s="243"/>
      <c r="D309" s="217">
        <f t="shared" si="167"/>
        <v>2000</v>
      </c>
      <c r="E309" s="195">
        <f>E310+E311+E312</f>
        <v>2000</v>
      </c>
      <c r="F309" s="37">
        <f>F310+F311+F312</f>
        <v>0</v>
      </c>
      <c r="G309" s="37">
        <f t="shared" si="186"/>
        <v>3564.3</v>
      </c>
      <c r="H309" s="37">
        <f>H310+H311+H312</f>
        <v>3564.3</v>
      </c>
      <c r="I309" s="37">
        <f t="shared" ref="I309:V309" si="196">I310+I311+I312</f>
        <v>0</v>
      </c>
      <c r="J309" s="37">
        <f t="shared" si="196"/>
        <v>0</v>
      </c>
      <c r="K309" s="37">
        <f t="shared" si="196"/>
        <v>0</v>
      </c>
      <c r="L309" s="37">
        <f t="shared" si="196"/>
        <v>0</v>
      </c>
      <c r="M309" s="37">
        <f t="shared" si="196"/>
        <v>0</v>
      </c>
      <c r="N309" s="37">
        <f t="shared" si="196"/>
        <v>0</v>
      </c>
      <c r="O309" s="37">
        <f t="shared" si="196"/>
        <v>0</v>
      </c>
      <c r="P309" s="37">
        <f t="shared" si="196"/>
        <v>0</v>
      </c>
      <c r="Q309" s="37">
        <f t="shared" si="196"/>
        <v>0</v>
      </c>
      <c r="R309" s="37">
        <f t="shared" si="196"/>
        <v>0</v>
      </c>
      <c r="S309" s="83">
        <f t="shared" si="196"/>
        <v>0</v>
      </c>
      <c r="T309" s="103">
        <f t="shared" si="196"/>
        <v>3564.3</v>
      </c>
      <c r="U309" s="37">
        <f t="shared" si="196"/>
        <v>3564.3</v>
      </c>
      <c r="V309" s="104">
        <f t="shared" si="196"/>
        <v>0</v>
      </c>
      <c r="W309" s="195">
        <f t="shared" ref="W309:Y309" si="197">W310+W311+W312</f>
        <v>3371.8</v>
      </c>
      <c r="X309" s="37">
        <f t="shared" si="197"/>
        <v>3371.8</v>
      </c>
      <c r="Y309" s="104">
        <f t="shared" si="197"/>
        <v>0</v>
      </c>
      <c r="Z309" s="180">
        <f t="shared" si="187"/>
        <v>94.599220043206245</v>
      </c>
      <c r="AA309" s="27">
        <f t="shared" si="188"/>
        <v>94.599220043206245</v>
      </c>
      <c r="AB309" s="114">
        <v>0</v>
      </c>
    </row>
    <row r="310" spans="1:28" s="23" customFormat="1" ht="18.75" x14ac:dyDescent="0.3">
      <c r="A310" s="231" t="s">
        <v>262</v>
      </c>
      <c r="B310" s="42" t="s">
        <v>45</v>
      </c>
      <c r="C310" s="236" t="s">
        <v>27</v>
      </c>
      <c r="D310" s="214">
        <f t="shared" si="167"/>
        <v>500</v>
      </c>
      <c r="E310" s="192">
        <v>500</v>
      </c>
      <c r="F310" s="25"/>
      <c r="G310" s="25">
        <f t="shared" si="186"/>
        <v>722.6</v>
      </c>
      <c r="H310" s="25">
        <v>722.6</v>
      </c>
      <c r="I310" s="25"/>
      <c r="J310" s="25"/>
      <c r="K310" s="26"/>
      <c r="L310" s="26"/>
      <c r="M310" s="26"/>
      <c r="N310" s="26"/>
      <c r="O310" s="26"/>
      <c r="P310" s="26"/>
      <c r="Q310" s="26"/>
      <c r="R310" s="26"/>
      <c r="S310" s="88">
        <f t="shared" si="185"/>
        <v>0</v>
      </c>
      <c r="T310" s="97">
        <f t="shared" si="189"/>
        <v>722.6</v>
      </c>
      <c r="U310" s="28">
        <f>H310+J310+K310+M310+N310+L310</f>
        <v>722.6</v>
      </c>
      <c r="V310" s="98">
        <f t="shared" si="191"/>
        <v>0</v>
      </c>
      <c r="W310" s="192">
        <f t="shared" ref="W310:W312" si="198">SUM(X310:Y310)</f>
        <v>702.1</v>
      </c>
      <c r="X310" s="28">
        <v>702.1</v>
      </c>
      <c r="Y310" s="98"/>
      <c r="Z310" s="179">
        <f t="shared" si="187"/>
        <v>97.163022419042349</v>
      </c>
      <c r="AA310" s="28">
        <f t="shared" si="188"/>
        <v>97.163022419042349</v>
      </c>
      <c r="AB310" s="98"/>
    </row>
    <row r="311" spans="1:28" s="23" customFormat="1" ht="18.75" x14ac:dyDescent="0.3">
      <c r="A311" s="231" t="s">
        <v>263</v>
      </c>
      <c r="B311" s="42" t="s">
        <v>45</v>
      </c>
      <c r="C311" s="236" t="s">
        <v>27</v>
      </c>
      <c r="D311" s="214">
        <f t="shared" si="167"/>
        <v>800</v>
      </c>
      <c r="E311" s="192">
        <v>800</v>
      </c>
      <c r="F311" s="25"/>
      <c r="G311" s="25">
        <f t="shared" si="186"/>
        <v>1902.3</v>
      </c>
      <c r="H311" s="25">
        <v>1902.3</v>
      </c>
      <c r="I311" s="25"/>
      <c r="J311" s="25"/>
      <c r="K311" s="26"/>
      <c r="L311" s="26"/>
      <c r="M311" s="26"/>
      <c r="N311" s="26"/>
      <c r="O311" s="26"/>
      <c r="P311" s="26"/>
      <c r="Q311" s="26"/>
      <c r="R311" s="26"/>
      <c r="S311" s="88">
        <f t="shared" si="185"/>
        <v>0</v>
      </c>
      <c r="T311" s="97">
        <f t="shared" si="189"/>
        <v>1902.3</v>
      </c>
      <c r="U311" s="28">
        <f t="shared" ref="U311:U312" si="199">H311+J311+K311+M311+N311+L311</f>
        <v>1902.3</v>
      </c>
      <c r="V311" s="98">
        <f t="shared" si="191"/>
        <v>0</v>
      </c>
      <c r="W311" s="192">
        <f t="shared" si="198"/>
        <v>1848.2</v>
      </c>
      <c r="X311" s="28">
        <v>1848.2</v>
      </c>
      <c r="Y311" s="98"/>
      <c r="Z311" s="179">
        <f t="shared" si="187"/>
        <v>97.156074225937033</v>
      </c>
      <c r="AA311" s="28">
        <f t="shared" si="188"/>
        <v>97.156074225937033</v>
      </c>
      <c r="AB311" s="98"/>
    </row>
    <row r="312" spans="1:28" s="23" customFormat="1" ht="18.75" x14ac:dyDescent="0.3">
      <c r="A312" s="231" t="s">
        <v>163</v>
      </c>
      <c r="B312" s="42" t="s">
        <v>45</v>
      </c>
      <c r="C312" s="236" t="s">
        <v>27</v>
      </c>
      <c r="D312" s="214">
        <f t="shared" si="167"/>
        <v>700</v>
      </c>
      <c r="E312" s="192">
        <v>700</v>
      </c>
      <c r="F312" s="25"/>
      <c r="G312" s="25">
        <f t="shared" si="186"/>
        <v>939.4</v>
      </c>
      <c r="H312" s="25">
        <v>939.4</v>
      </c>
      <c r="I312" s="25"/>
      <c r="J312" s="25"/>
      <c r="K312" s="26"/>
      <c r="L312" s="26"/>
      <c r="M312" s="26"/>
      <c r="N312" s="26"/>
      <c r="O312" s="26"/>
      <c r="P312" s="26"/>
      <c r="Q312" s="26"/>
      <c r="R312" s="26"/>
      <c r="S312" s="88">
        <f t="shared" si="185"/>
        <v>0</v>
      </c>
      <c r="T312" s="97">
        <f t="shared" si="189"/>
        <v>939.4</v>
      </c>
      <c r="U312" s="28">
        <f t="shared" si="199"/>
        <v>939.4</v>
      </c>
      <c r="V312" s="98">
        <f t="shared" si="191"/>
        <v>0</v>
      </c>
      <c r="W312" s="192">
        <f t="shared" si="198"/>
        <v>821.5</v>
      </c>
      <c r="X312" s="28">
        <v>821.5</v>
      </c>
      <c r="Y312" s="98"/>
      <c r="Z312" s="179">
        <f t="shared" si="187"/>
        <v>87.449435810091543</v>
      </c>
      <c r="AA312" s="28">
        <f t="shared" si="188"/>
        <v>87.449435810091543</v>
      </c>
      <c r="AB312" s="98"/>
    </row>
    <row r="313" spans="1:28" s="38" customFormat="1" ht="18.75" x14ac:dyDescent="0.3">
      <c r="A313" s="245" t="s">
        <v>287</v>
      </c>
      <c r="B313" s="45"/>
      <c r="C313" s="243"/>
      <c r="D313" s="217">
        <f t="shared" si="167"/>
        <v>1150</v>
      </c>
      <c r="E313" s="195">
        <f>E314+E315+E316</f>
        <v>1150</v>
      </c>
      <c r="F313" s="37">
        <f>F314+F315+F316</f>
        <v>0</v>
      </c>
      <c r="G313" s="37">
        <f t="shared" si="186"/>
        <v>3359.1000000000004</v>
      </c>
      <c r="H313" s="37">
        <f>H314+H315+H316</f>
        <v>1906.2</v>
      </c>
      <c r="I313" s="37">
        <f t="shared" ref="I313:V313" si="200">I314+I315+I316</f>
        <v>1452.9</v>
      </c>
      <c r="J313" s="37">
        <f t="shared" si="200"/>
        <v>-319</v>
      </c>
      <c r="K313" s="37">
        <f t="shared" si="200"/>
        <v>0</v>
      </c>
      <c r="L313" s="37">
        <f t="shared" si="200"/>
        <v>0</v>
      </c>
      <c r="M313" s="37">
        <f t="shared" si="200"/>
        <v>0</v>
      </c>
      <c r="N313" s="37">
        <f t="shared" si="200"/>
        <v>0</v>
      </c>
      <c r="O313" s="37">
        <f t="shared" si="200"/>
        <v>0</v>
      </c>
      <c r="P313" s="37">
        <f t="shared" si="200"/>
        <v>0</v>
      </c>
      <c r="Q313" s="37">
        <f t="shared" si="200"/>
        <v>0</v>
      </c>
      <c r="R313" s="37">
        <f t="shared" si="200"/>
        <v>0</v>
      </c>
      <c r="S313" s="83">
        <f t="shared" si="200"/>
        <v>-319</v>
      </c>
      <c r="T313" s="103">
        <f t="shared" si="200"/>
        <v>3040.1000000000004</v>
      </c>
      <c r="U313" s="37">
        <f t="shared" si="200"/>
        <v>1587.2</v>
      </c>
      <c r="V313" s="104">
        <f t="shared" si="200"/>
        <v>1452.9</v>
      </c>
      <c r="W313" s="195">
        <f t="shared" ref="W313:Y313" si="201">W314+W315+W316</f>
        <v>3007.4</v>
      </c>
      <c r="X313" s="37">
        <f t="shared" si="201"/>
        <v>1554.5</v>
      </c>
      <c r="Y313" s="104">
        <f t="shared" si="201"/>
        <v>1452.9</v>
      </c>
      <c r="Z313" s="180">
        <f t="shared" si="187"/>
        <v>98.924377487582632</v>
      </c>
      <c r="AA313" s="27">
        <f t="shared" si="188"/>
        <v>97.939768145161281</v>
      </c>
      <c r="AB313" s="114">
        <f t="shared" si="192"/>
        <v>100</v>
      </c>
    </row>
    <row r="314" spans="1:28" s="23" customFormat="1" ht="18.75" x14ac:dyDescent="0.3">
      <c r="A314" s="231" t="s">
        <v>160</v>
      </c>
      <c r="B314" s="42" t="s">
        <v>45</v>
      </c>
      <c r="C314" s="236" t="s">
        <v>27</v>
      </c>
      <c r="D314" s="214">
        <f t="shared" si="167"/>
        <v>400</v>
      </c>
      <c r="E314" s="192">
        <v>400</v>
      </c>
      <c r="F314" s="25"/>
      <c r="G314" s="25">
        <f t="shared" si="186"/>
        <v>774.1</v>
      </c>
      <c r="H314" s="25">
        <v>487.6</v>
      </c>
      <c r="I314" s="25">
        <v>286.5</v>
      </c>
      <c r="J314" s="25">
        <v>-227</v>
      </c>
      <c r="K314" s="26"/>
      <c r="L314" s="26"/>
      <c r="M314" s="26"/>
      <c r="N314" s="26"/>
      <c r="O314" s="26"/>
      <c r="P314" s="26"/>
      <c r="Q314" s="26"/>
      <c r="R314" s="26"/>
      <c r="S314" s="88">
        <f t="shared" si="185"/>
        <v>-227</v>
      </c>
      <c r="T314" s="97">
        <f t="shared" si="189"/>
        <v>547.1</v>
      </c>
      <c r="U314" s="28">
        <f>H314+J314+K314+M314+N314+L314</f>
        <v>260.60000000000002</v>
      </c>
      <c r="V314" s="98">
        <f t="shared" si="191"/>
        <v>286.5</v>
      </c>
      <c r="W314" s="192">
        <f t="shared" ref="W314:W316" si="202">SUM(X314:Y314)</f>
        <v>528.4</v>
      </c>
      <c r="X314" s="28">
        <v>241.9</v>
      </c>
      <c r="Y314" s="98">
        <v>286.5</v>
      </c>
      <c r="Z314" s="179">
        <f t="shared" si="187"/>
        <v>96.581977700603176</v>
      </c>
      <c r="AA314" s="28">
        <f t="shared" si="188"/>
        <v>92.82425172678434</v>
      </c>
      <c r="AB314" s="98">
        <f t="shared" si="192"/>
        <v>100</v>
      </c>
    </row>
    <row r="315" spans="1:28" s="23" customFormat="1" ht="18.75" x14ac:dyDescent="0.3">
      <c r="A315" s="231" t="s">
        <v>161</v>
      </c>
      <c r="B315" s="42" t="s">
        <v>45</v>
      </c>
      <c r="C315" s="236" t="s">
        <v>27</v>
      </c>
      <c r="D315" s="214">
        <f t="shared" si="167"/>
        <v>400</v>
      </c>
      <c r="E315" s="192">
        <v>400</v>
      </c>
      <c r="F315" s="25"/>
      <c r="G315" s="25">
        <f t="shared" si="186"/>
        <v>478.6</v>
      </c>
      <c r="H315" s="25">
        <v>478.6</v>
      </c>
      <c r="I315" s="25"/>
      <c r="J315" s="25">
        <v>-92</v>
      </c>
      <c r="K315" s="26"/>
      <c r="L315" s="26"/>
      <c r="M315" s="26"/>
      <c r="N315" s="26"/>
      <c r="O315" s="26"/>
      <c r="P315" s="26"/>
      <c r="Q315" s="26"/>
      <c r="R315" s="26"/>
      <c r="S315" s="88">
        <f t="shared" si="185"/>
        <v>-92</v>
      </c>
      <c r="T315" s="97">
        <f t="shared" si="189"/>
        <v>386.6</v>
      </c>
      <c r="U315" s="28">
        <f t="shared" ref="U315:U316" si="203">H315+J315+K315+M315+N315+L315</f>
        <v>386.6</v>
      </c>
      <c r="V315" s="98">
        <f t="shared" si="191"/>
        <v>0</v>
      </c>
      <c r="W315" s="192">
        <f t="shared" si="202"/>
        <v>372.6</v>
      </c>
      <c r="X315" s="28">
        <v>372.6</v>
      </c>
      <c r="Y315" s="98">
        <v>0</v>
      </c>
      <c r="Z315" s="179">
        <f t="shared" si="187"/>
        <v>96.378685980341444</v>
      </c>
      <c r="AA315" s="28">
        <f t="shared" si="188"/>
        <v>96.378685980341444</v>
      </c>
      <c r="AB315" s="98"/>
    </row>
    <row r="316" spans="1:28" s="23" customFormat="1" ht="18.75" x14ac:dyDescent="0.3">
      <c r="A316" s="231" t="s">
        <v>162</v>
      </c>
      <c r="B316" s="42" t="s">
        <v>45</v>
      </c>
      <c r="C316" s="236" t="s">
        <v>27</v>
      </c>
      <c r="D316" s="214">
        <f t="shared" si="167"/>
        <v>350</v>
      </c>
      <c r="E316" s="192">
        <v>350</v>
      </c>
      <c r="F316" s="25"/>
      <c r="G316" s="25">
        <f t="shared" si="186"/>
        <v>2106.4</v>
      </c>
      <c r="H316" s="25">
        <v>940</v>
      </c>
      <c r="I316" s="25">
        <v>1166.4000000000001</v>
      </c>
      <c r="J316" s="25"/>
      <c r="K316" s="25"/>
      <c r="L316" s="25"/>
      <c r="M316" s="25"/>
      <c r="N316" s="25"/>
      <c r="O316" s="25"/>
      <c r="P316" s="25"/>
      <c r="Q316" s="25"/>
      <c r="R316" s="25"/>
      <c r="S316" s="88">
        <f t="shared" si="185"/>
        <v>0</v>
      </c>
      <c r="T316" s="97">
        <f t="shared" si="189"/>
        <v>2106.4</v>
      </c>
      <c r="U316" s="28">
        <f t="shared" si="203"/>
        <v>940</v>
      </c>
      <c r="V316" s="98">
        <f t="shared" si="191"/>
        <v>1166.4000000000001</v>
      </c>
      <c r="W316" s="192">
        <f t="shared" si="202"/>
        <v>2106.4</v>
      </c>
      <c r="X316" s="28">
        <v>940</v>
      </c>
      <c r="Y316" s="98">
        <v>1166.4000000000001</v>
      </c>
      <c r="Z316" s="179">
        <f t="shared" si="187"/>
        <v>100</v>
      </c>
      <c r="AA316" s="28">
        <f t="shared" si="188"/>
        <v>100</v>
      </c>
      <c r="AB316" s="98">
        <f t="shared" si="192"/>
        <v>100</v>
      </c>
    </row>
    <row r="317" spans="1:28" s="38" customFormat="1" ht="37.5" x14ac:dyDescent="0.3">
      <c r="A317" s="233" t="s">
        <v>288</v>
      </c>
      <c r="B317" s="45" t="s">
        <v>45</v>
      </c>
      <c r="C317" s="243" t="s">
        <v>27</v>
      </c>
      <c r="D317" s="217">
        <f>SUM(E317:F317)</f>
        <v>0</v>
      </c>
      <c r="E317" s="195"/>
      <c r="F317" s="37"/>
      <c r="G317" s="37">
        <f>SUM(H317:I317)</f>
        <v>4200</v>
      </c>
      <c r="H317" s="37">
        <f>SUM(H318:H321)</f>
        <v>2100</v>
      </c>
      <c r="I317" s="37">
        <f t="shared" ref="I317:V317" si="204">SUM(I318:I321)</f>
        <v>2100</v>
      </c>
      <c r="J317" s="37">
        <f t="shared" si="204"/>
        <v>0</v>
      </c>
      <c r="K317" s="37">
        <f t="shared" si="204"/>
        <v>0</v>
      </c>
      <c r="L317" s="37">
        <f t="shared" si="204"/>
        <v>0</v>
      </c>
      <c r="M317" s="37">
        <f t="shared" si="204"/>
        <v>0</v>
      </c>
      <c r="N317" s="37">
        <f t="shared" si="204"/>
        <v>0</v>
      </c>
      <c r="O317" s="37">
        <f t="shared" si="204"/>
        <v>0</v>
      </c>
      <c r="P317" s="37">
        <f t="shared" si="204"/>
        <v>0</v>
      </c>
      <c r="Q317" s="37">
        <f t="shared" si="204"/>
        <v>0</v>
      </c>
      <c r="R317" s="37">
        <f t="shared" si="204"/>
        <v>0</v>
      </c>
      <c r="S317" s="83">
        <f t="shared" si="204"/>
        <v>0</v>
      </c>
      <c r="T317" s="103">
        <f t="shared" si="204"/>
        <v>4200</v>
      </c>
      <c r="U317" s="37">
        <f t="shared" si="204"/>
        <v>2100</v>
      </c>
      <c r="V317" s="104">
        <f t="shared" si="204"/>
        <v>2100</v>
      </c>
      <c r="W317" s="195">
        <f t="shared" ref="W317:Y317" si="205">SUM(W318:W321)</f>
        <v>4188</v>
      </c>
      <c r="X317" s="37">
        <f t="shared" si="205"/>
        <v>2088</v>
      </c>
      <c r="Y317" s="104">
        <f t="shared" si="205"/>
        <v>2100</v>
      </c>
      <c r="Z317" s="180">
        <f t="shared" si="187"/>
        <v>99.714285714285708</v>
      </c>
      <c r="AA317" s="27">
        <f t="shared" si="188"/>
        <v>99.428571428571431</v>
      </c>
      <c r="AB317" s="114">
        <f t="shared" si="192"/>
        <v>100</v>
      </c>
    </row>
    <row r="318" spans="1:28" s="23" customFormat="1" ht="18.75" x14ac:dyDescent="0.3">
      <c r="A318" s="231" t="s">
        <v>285</v>
      </c>
      <c r="B318" s="42" t="s">
        <v>45</v>
      </c>
      <c r="C318" s="236" t="s">
        <v>27</v>
      </c>
      <c r="D318" s="214"/>
      <c r="E318" s="192"/>
      <c r="F318" s="25"/>
      <c r="G318" s="25">
        <f t="shared" ref="G318:G321" si="206">SUM(H318:I318)</f>
        <v>1200</v>
      </c>
      <c r="H318" s="26">
        <v>600</v>
      </c>
      <c r="I318" s="26">
        <v>600</v>
      </c>
      <c r="J318" s="26"/>
      <c r="K318" s="26"/>
      <c r="L318" s="26"/>
      <c r="M318" s="26"/>
      <c r="N318" s="26"/>
      <c r="O318" s="26"/>
      <c r="P318" s="26"/>
      <c r="Q318" s="26"/>
      <c r="R318" s="26"/>
      <c r="S318" s="88">
        <f t="shared" si="185"/>
        <v>0</v>
      </c>
      <c r="T318" s="97">
        <f t="shared" si="189"/>
        <v>1200</v>
      </c>
      <c r="U318" s="28">
        <f>H318+J318+K318+M318+N318+L318</f>
        <v>600</v>
      </c>
      <c r="V318" s="98">
        <f t="shared" si="191"/>
        <v>600</v>
      </c>
      <c r="W318" s="192">
        <f t="shared" ref="W318:W322" si="207">SUM(X318:Y318)</f>
        <v>1200</v>
      </c>
      <c r="X318" s="28">
        <v>600</v>
      </c>
      <c r="Y318" s="98">
        <v>600</v>
      </c>
      <c r="Z318" s="179">
        <f t="shared" si="187"/>
        <v>100</v>
      </c>
      <c r="AA318" s="28">
        <f t="shared" si="188"/>
        <v>100</v>
      </c>
      <c r="AB318" s="98">
        <f t="shared" si="192"/>
        <v>100</v>
      </c>
    </row>
    <row r="319" spans="1:28" s="23" customFormat="1" ht="18.75" x14ac:dyDescent="0.3">
      <c r="A319" s="231" t="s">
        <v>250</v>
      </c>
      <c r="B319" s="42" t="s">
        <v>45</v>
      </c>
      <c r="C319" s="236" t="s">
        <v>27</v>
      </c>
      <c r="D319" s="214"/>
      <c r="E319" s="192"/>
      <c r="F319" s="25"/>
      <c r="G319" s="25">
        <f t="shared" si="206"/>
        <v>1000</v>
      </c>
      <c r="H319" s="26">
        <v>500</v>
      </c>
      <c r="I319" s="26">
        <v>500</v>
      </c>
      <c r="J319" s="26"/>
      <c r="K319" s="26"/>
      <c r="L319" s="26"/>
      <c r="M319" s="26"/>
      <c r="N319" s="26"/>
      <c r="O319" s="26"/>
      <c r="P319" s="26"/>
      <c r="Q319" s="26"/>
      <c r="R319" s="26"/>
      <c r="S319" s="88">
        <f t="shared" si="185"/>
        <v>0</v>
      </c>
      <c r="T319" s="97">
        <f t="shared" si="189"/>
        <v>1000</v>
      </c>
      <c r="U319" s="28">
        <f t="shared" ref="U319:U320" si="208">H319+J319+K319+M319+N319+L319</f>
        <v>500</v>
      </c>
      <c r="V319" s="98">
        <f t="shared" si="191"/>
        <v>500</v>
      </c>
      <c r="W319" s="192">
        <f t="shared" si="207"/>
        <v>1000</v>
      </c>
      <c r="X319" s="28">
        <v>500</v>
      </c>
      <c r="Y319" s="98">
        <v>500</v>
      </c>
      <c r="Z319" s="179">
        <f t="shared" si="187"/>
        <v>100</v>
      </c>
      <c r="AA319" s="28">
        <f t="shared" si="188"/>
        <v>100</v>
      </c>
      <c r="AB319" s="98">
        <f t="shared" si="192"/>
        <v>100</v>
      </c>
    </row>
    <row r="320" spans="1:28" s="23" customFormat="1" ht="18.75" x14ac:dyDescent="0.3">
      <c r="A320" s="231" t="s">
        <v>252</v>
      </c>
      <c r="B320" s="42" t="s">
        <v>45</v>
      </c>
      <c r="C320" s="236" t="s">
        <v>27</v>
      </c>
      <c r="D320" s="214"/>
      <c r="E320" s="192"/>
      <c r="F320" s="25"/>
      <c r="G320" s="25">
        <f t="shared" si="206"/>
        <v>800</v>
      </c>
      <c r="H320" s="26">
        <v>400</v>
      </c>
      <c r="I320" s="26">
        <v>400</v>
      </c>
      <c r="J320" s="26"/>
      <c r="K320" s="26"/>
      <c r="L320" s="26"/>
      <c r="M320" s="26"/>
      <c r="N320" s="26"/>
      <c r="O320" s="26"/>
      <c r="P320" s="26"/>
      <c r="Q320" s="26"/>
      <c r="R320" s="26"/>
      <c r="S320" s="88">
        <f t="shared" si="185"/>
        <v>0</v>
      </c>
      <c r="T320" s="97">
        <f t="shared" si="189"/>
        <v>800</v>
      </c>
      <c r="U320" s="28">
        <f t="shared" si="208"/>
        <v>400</v>
      </c>
      <c r="V320" s="98">
        <f t="shared" si="191"/>
        <v>400</v>
      </c>
      <c r="W320" s="192">
        <f t="shared" si="207"/>
        <v>800</v>
      </c>
      <c r="X320" s="28">
        <v>400</v>
      </c>
      <c r="Y320" s="98">
        <v>400</v>
      </c>
      <c r="Z320" s="179">
        <f t="shared" si="187"/>
        <v>100</v>
      </c>
      <c r="AA320" s="28">
        <f t="shared" si="188"/>
        <v>100</v>
      </c>
      <c r="AB320" s="98">
        <f t="shared" si="192"/>
        <v>100</v>
      </c>
    </row>
    <row r="321" spans="1:28" s="23" customFormat="1" ht="18.75" x14ac:dyDescent="0.3">
      <c r="A321" s="231" t="s">
        <v>253</v>
      </c>
      <c r="B321" s="42" t="s">
        <v>45</v>
      </c>
      <c r="C321" s="236" t="s">
        <v>27</v>
      </c>
      <c r="D321" s="214"/>
      <c r="E321" s="192"/>
      <c r="F321" s="25"/>
      <c r="G321" s="25">
        <f t="shared" si="206"/>
        <v>1200</v>
      </c>
      <c r="H321" s="26">
        <v>600</v>
      </c>
      <c r="I321" s="26">
        <v>600</v>
      </c>
      <c r="J321" s="26"/>
      <c r="K321" s="26"/>
      <c r="L321" s="26"/>
      <c r="M321" s="26"/>
      <c r="N321" s="26"/>
      <c r="O321" s="26"/>
      <c r="P321" s="26"/>
      <c r="Q321" s="26"/>
      <c r="R321" s="26"/>
      <c r="S321" s="88">
        <f t="shared" si="185"/>
        <v>0</v>
      </c>
      <c r="T321" s="97">
        <f t="shared" si="189"/>
        <v>1200</v>
      </c>
      <c r="U321" s="28">
        <f>H321+J321+K321+M321+N321+L321</f>
        <v>600</v>
      </c>
      <c r="V321" s="98">
        <f t="shared" si="191"/>
        <v>600</v>
      </c>
      <c r="W321" s="192">
        <f t="shared" si="207"/>
        <v>1188</v>
      </c>
      <c r="X321" s="28">
        <v>588</v>
      </c>
      <c r="Y321" s="98">
        <v>600</v>
      </c>
      <c r="Z321" s="179">
        <f t="shared" si="187"/>
        <v>99</v>
      </c>
      <c r="AA321" s="28">
        <f t="shared" si="188"/>
        <v>98</v>
      </c>
      <c r="AB321" s="98">
        <f t="shared" si="192"/>
        <v>100</v>
      </c>
    </row>
    <row r="322" spans="1:28" s="29" customFormat="1" ht="56.25" x14ac:dyDescent="0.3">
      <c r="A322" s="242" t="s">
        <v>289</v>
      </c>
      <c r="B322" s="45" t="s">
        <v>45</v>
      </c>
      <c r="C322" s="243" t="s">
        <v>27</v>
      </c>
      <c r="D322" s="220"/>
      <c r="E322" s="200"/>
      <c r="F322" s="47"/>
      <c r="G322" s="47">
        <f>SUM(H322:I322)</f>
        <v>250</v>
      </c>
      <c r="H322" s="47"/>
      <c r="I322" s="47">
        <v>250</v>
      </c>
      <c r="J322" s="47"/>
      <c r="K322" s="32"/>
      <c r="L322" s="32"/>
      <c r="M322" s="32"/>
      <c r="N322" s="32"/>
      <c r="O322" s="32"/>
      <c r="P322" s="32"/>
      <c r="Q322" s="32"/>
      <c r="R322" s="32"/>
      <c r="S322" s="88">
        <f t="shared" si="185"/>
        <v>0</v>
      </c>
      <c r="T322" s="112">
        <f t="shared" si="189"/>
        <v>250</v>
      </c>
      <c r="U322" s="27">
        <f t="shared" si="168"/>
        <v>0</v>
      </c>
      <c r="V322" s="114">
        <f t="shared" si="191"/>
        <v>250</v>
      </c>
      <c r="W322" s="200">
        <f t="shared" si="207"/>
        <v>250</v>
      </c>
      <c r="X322" s="27"/>
      <c r="Y322" s="114">
        <v>250</v>
      </c>
      <c r="Z322" s="180">
        <f t="shared" si="187"/>
        <v>100</v>
      </c>
      <c r="AA322" s="27">
        <v>0</v>
      </c>
      <c r="AB322" s="114">
        <f t="shared" si="192"/>
        <v>100</v>
      </c>
    </row>
    <row r="323" spans="1:28" s="38" customFormat="1" ht="37.5" x14ac:dyDescent="0.3">
      <c r="A323" s="233" t="s">
        <v>290</v>
      </c>
      <c r="B323" s="45" t="s">
        <v>45</v>
      </c>
      <c r="C323" s="243" t="s">
        <v>27</v>
      </c>
      <c r="D323" s="217"/>
      <c r="E323" s="195"/>
      <c r="F323" s="37"/>
      <c r="G323" s="37">
        <f t="shared" ref="G323:G330" si="209">SUM(H323:I323)</f>
        <v>5800</v>
      </c>
      <c r="H323" s="37">
        <f>SUM(H324:H330)</f>
        <v>3480</v>
      </c>
      <c r="I323" s="37">
        <f t="shared" ref="I323:V323" si="210">SUM(I324:I330)</f>
        <v>2320</v>
      </c>
      <c r="J323" s="37">
        <f t="shared" si="210"/>
        <v>0</v>
      </c>
      <c r="K323" s="37">
        <f t="shared" si="210"/>
        <v>0</v>
      </c>
      <c r="L323" s="37">
        <f t="shared" si="210"/>
        <v>0</v>
      </c>
      <c r="M323" s="37">
        <f t="shared" si="210"/>
        <v>0</v>
      </c>
      <c r="N323" s="37">
        <f t="shared" si="210"/>
        <v>0</v>
      </c>
      <c r="O323" s="37">
        <f t="shared" si="210"/>
        <v>0</v>
      </c>
      <c r="P323" s="37">
        <f t="shared" si="210"/>
        <v>0</v>
      </c>
      <c r="Q323" s="37">
        <f t="shared" si="210"/>
        <v>0</v>
      </c>
      <c r="R323" s="37">
        <f t="shared" si="210"/>
        <v>0</v>
      </c>
      <c r="S323" s="83">
        <f t="shared" si="210"/>
        <v>0</v>
      </c>
      <c r="T323" s="103">
        <f t="shared" si="210"/>
        <v>5800</v>
      </c>
      <c r="U323" s="37">
        <f t="shared" si="210"/>
        <v>3480</v>
      </c>
      <c r="V323" s="104">
        <f t="shared" si="210"/>
        <v>2320</v>
      </c>
      <c r="W323" s="195">
        <f t="shared" ref="W323:Y323" si="211">SUM(W324:W330)</f>
        <v>5799.4</v>
      </c>
      <c r="X323" s="37">
        <f t="shared" si="211"/>
        <v>3479.8</v>
      </c>
      <c r="Y323" s="104">
        <f t="shared" si="211"/>
        <v>2319.6</v>
      </c>
      <c r="Z323" s="180">
        <f t="shared" si="187"/>
        <v>99.989655172413777</v>
      </c>
      <c r="AA323" s="27">
        <f t="shared" si="188"/>
        <v>99.994252873563227</v>
      </c>
      <c r="AB323" s="114">
        <f t="shared" si="192"/>
        <v>99.982758620689651</v>
      </c>
    </row>
    <row r="324" spans="1:28" s="23" customFormat="1" ht="18.75" x14ac:dyDescent="0.3">
      <c r="A324" s="231" t="s">
        <v>284</v>
      </c>
      <c r="B324" s="42" t="s">
        <v>45</v>
      </c>
      <c r="C324" s="236" t="s">
        <v>27</v>
      </c>
      <c r="D324" s="214"/>
      <c r="E324" s="192"/>
      <c r="F324" s="25"/>
      <c r="G324" s="25">
        <f t="shared" si="209"/>
        <v>586.20000000000005</v>
      </c>
      <c r="H324" s="26">
        <v>324.7</v>
      </c>
      <c r="I324" s="26">
        <v>261.5</v>
      </c>
      <c r="J324" s="25"/>
      <c r="K324" s="26"/>
      <c r="L324" s="26"/>
      <c r="M324" s="26"/>
      <c r="N324" s="26"/>
      <c r="O324" s="26"/>
      <c r="P324" s="26"/>
      <c r="Q324" s="26"/>
      <c r="R324" s="26"/>
      <c r="S324" s="88">
        <f t="shared" si="185"/>
        <v>0</v>
      </c>
      <c r="T324" s="97">
        <f t="shared" si="189"/>
        <v>586.20000000000005</v>
      </c>
      <c r="U324" s="28">
        <f>H324+J324+K324+M324+N324+L324</f>
        <v>324.7</v>
      </c>
      <c r="V324" s="98">
        <f t="shared" si="191"/>
        <v>261.5</v>
      </c>
      <c r="W324" s="192">
        <f t="shared" ref="W324:W330" si="212">SUM(X324:Y324)</f>
        <v>586</v>
      </c>
      <c r="X324" s="28">
        <v>324.5</v>
      </c>
      <c r="Y324" s="98">
        <v>261.5</v>
      </c>
      <c r="Z324" s="179">
        <f t="shared" si="187"/>
        <v>99.965881951552362</v>
      </c>
      <c r="AA324" s="28">
        <f t="shared" si="188"/>
        <v>99.938404681244236</v>
      </c>
      <c r="AB324" s="98">
        <f t="shared" si="192"/>
        <v>100</v>
      </c>
    </row>
    <row r="325" spans="1:28" s="23" customFormat="1" ht="18.75" x14ac:dyDescent="0.3">
      <c r="A325" s="231" t="s">
        <v>285</v>
      </c>
      <c r="B325" s="42" t="s">
        <v>45</v>
      </c>
      <c r="C325" s="236" t="s">
        <v>27</v>
      </c>
      <c r="D325" s="214"/>
      <c r="E325" s="192"/>
      <c r="F325" s="25"/>
      <c r="G325" s="25">
        <f t="shared" si="209"/>
        <v>586.1</v>
      </c>
      <c r="H325" s="26">
        <v>324.60000000000002</v>
      </c>
      <c r="I325" s="26">
        <v>261.5</v>
      </c>
      <c r="J325" s="25"/>
      <c r="K325" s="26"/>
      <c r="L325" s="26"/>
      <c r="M325" s="26"/>
      <c r="N325" s="26"/>
      <c r="O325" s="26"/>
      <c r="P325" s="26"/>
      <c r="Q325" s="26"/>
      <c r="R325" s="26"/>
      <c r="S325" s="88">
        <f t="shared" si="185"/>
        <v>0</v>
      </c>
      <c r="T325" s="97">
        <f t="shared" si="189"/>
        <v>586.1</v>
      </c>
      <c r="U325" s="28">
        <f t="shared" ref="U325:U326" si="213">H325+J325+K325+M325+N325+L325</f>
        <v>324.60000000000002</v>
      </c>
      <c r="V325" s="98">
        <f t="shared" si="191"/>
        <v>261.5</v>
      </c>
      <c r="W325" s="192">
        <f t="shared" si="212"/>
        <v>586.1</v>
      </c>
      <c r="X325" s="28">
        <v>324.60000000000002</v>
      </c>
      <c r="Y325" s="98">
        <v>261.5</v>
      </c>
      <c r="Z325" s="179">
        <f t="shared" si="187"/>
        <v>100</v>
      </c>
      <c r="AA325" s="28">
        <f t="shared" si="188"/>
        <v>100</v>
      </c>
      <c r="AB325" s="98">
        <f t="shared" si="192"/>
        <v>100</v>
      </c>
    </row>
    <row r="326" spans="1:28" s="23" customFormat="1" ht="18.75" x14ac:dyDescent="0.3">
      <c r="A326" s="231" t="s">
        <v>249</v>
      </c>
      <c r="B326" s="42" t="s">
        <v>45</v>
      </c>
      <c r="C326" s="236" t="s">
        <v>27</v>
      </c>
      <c r="D326" s="214"/>
      <c r="E326" s="192"/>
      <c r="F326" s="25"/>
      <c r="G326" s="25">
        <f t="shared" si="209"/>
        <v>586.1</v>
      </c>
      <c r="H326" s="26">
        <v>384.6</v>
      </c>
      <c r="I326" s="26">
        <v>201.5</v>
      </c>
      <c r="J326" s="25"/>
      <c r="K326" s="26"/>
      <c r="L326" s="26"/>
      <c r="M326" s="26"/>
      <c r="N326" s="26"/>
      <c r="O326" s="26"/>
      <c r="P326" s="26"/>
      <c r="Q326" s="26"/>
      <c r="R326" s="26"/>
      <c r="S326" s="88">
        <f t="shared" si="185"/>
        <v>0</v>
      </c>
      <c r="T326" s="97">
        <f t="shared" si="189"/>
        <v>586.1</v>
      </c>
      <c r="U326" s="28">
        <f t="shared" si="213"/>
        <v>384.6</v>
      </c>
      <c r="V326" s="98">
        <f t="shared" si="191"/>
        <v>201.5</v>
      </c>
      <c r="W326" s="192">
        <f t="shared" si="212"/>
        <v>586.1</v>
      </c>
      <c r="X326" s="28">
        <v>384.6</v>
      </c>
      <c r="Y326" s="98">
        <v>201.5</v>
      </c>
      <c r="Z326" s="179">
        <f t="shared" si="187"/>
        <v>100</v>
      </c>
      <c r="AA326" s="28">
        <f t="shared" si="188"/>
        <v>100</v>
      </c>
      <c r="AB326" s="98">
        <f t="shared" si="192"/>
        <v>100</v>
      </c>
    </row>
    <row r="327" spans="1:28" s="23" customFormat="1" ht="18.75" x14ac:dyDescent="0.3">
      <c r="A327" s="231" t="s">
        <v>250</v>
      </c>
      <c r="B327" s="42" t="s">
        <v>45</v>
      </c>
      <c r="C327" s="236" t="s">
        <v>27</v>
      </c>
      <c r="D327" s="214"/>
      <c r="E327" s="192"/>
      <c r="F327" s="25"/>
      <c r="G327" s="25">
        <f t="shared" si="209"/>
        <v>912.3</v>
      </c>
      <c r="H327" s="26">
        <v>569.29999999999995</v>
      </c>
      <c r="I327" s="26">
        <v>343</v>
      </c>
      <c r="J327" s="25"/>
      <c r="K327" s="26"/>
      <c r="L327" s="26"/>
      <c r="M327" s="26"/>
      <c r="N327" s="26"/>
      <c r="O327" s="26"/>
      <c r="P327" s="26"/>
      <c r="Q327" s="26"/>
      <c r="R327" s="26"/>
      <c r="S327" s="88">
        <f t="shared" si="185"/>
        <v>0</v>
      </c>
      <c r="T327" s="97">
        <f t="shared" si="189"/>
        <v>912.3</v>
      </c>
      <c r="U327" s="28">
        <f>H327+J327+K327+M327+N327+L327</f>
        <v>569.29999999999995</v>
      </c>
      <c r="V327" s="98">
        <f t="shared" si="191"/>
        <v>343</v>
      </c>
      <c r="W327" s="192">
        <f t="shared" si="212"/>
        <v>911.9</v>
      </c>
      <c r="X327" s="28">
        <v>569.29999999999995</v>
      </c>
      <c r="Y327" s="98">
        <v>342.6</v>
      </c>
      <c r="Z327" s="179">
        <f t="shared" si="187"/>
        <v>99.956154773649018</v>
      </c>
      <c r="AA327" s="28">
        <f t="shared" si="188"/>
        <v>100</v>
      </c>
      <c r="AB327" s="98">
        <f t="shared" si="192"/>
        <v>99.883381924198261</v>
      </c>
    </row>
    <row r="328" spans="1:28" s="23" customFormat="1" ht="18.75" x14ac:dyDescent="0.3">
      <c r="A328" s="231" t="s">
        <v>252</v>
      </c>
      <c r="B328" s="42" t="s">
        <v>45</v>
      </c>
      <c r="C328" s="236" t="s">
        <v>27</v>
      </c>
      <c r="D328" s="214"/>
      <c r="E328" s="192"/>
      <c r="F328" s="25"/>
      <c r="G328" s="25">
        <f t="shared" si="209"/>
        <v>912.3</v>
      </c>
      <c r="H328" s="26">
        <v>569.29999999999995</v>
      </c>
      <c r="I328" s="26">
        <v>343</v>
      </c>
      <c r="J328" s="25"/>
      <c r="K328" s="26"/>
      <c r="L328" s="26"/>
      <c r="M328" s="26"/>
      <c r="N328" s="26"/>
      <c r="O328" s="26"/>
      <c r="P328" s="26"/>
      <c r="Q328" s="26"/>
      <c r="R328" s="26"/>
      <c r="S328" s="88">
        <f t="shared" si="185"/>
        <v>0</v>
      </c>
      <c r="T328" s="97">
        <f t="shared" si="189"/>
        <v>912.3</v>
      </c>
      <c r="U328" s="28">
        <f>H328+J328+K328+M328+N328+L328</f>
        <v>569.29999999999995</v>
      </c>
      <c r="V328" s="98">
        <f t="shared" si="191"/>
        <v>343</v>
      </c>
      <c r="W328" s="192">
        <f t="shared" si="212"/>
        <v>912.3</v>
      </c>
      <c r="X328" s="28">
        <v>569.29999999999995</v>
      </c>
      <c r="Y328" s="98">
        <v>343</v>
      </c>
      <c r="Z328" s="179">
        <f t="shared" si="187"/>
        <v>100</v>
      </c>
      <c r="AA328" s="28">
        <f t="shared" si="188"/>
        <v>100</v>
      </c>
      <c r="AB328" s="98">
        <f t="shared" si="192"/>
        <v>100</v>
      </c>
    </row>
    <row r="329" spans="1:28" s="23" customFormat="1" ht="18.75" x14ac:dyDescent="0.3">
      <c r="A329" s="231" t="s">
        <v>253</v>
      </c>
      <c r="B329" s="42" t="s">
        <v>45</v>
      </c>
      <c r="C329" s="236" t="s">
        <v>27</v>
      </c>
      <c r="D329" s="214"/>
      <c r="E329" s="192"/>
      <c r="F329" s="25"/>
      <c r="G329" s="25">
        <f t="shared" si="209"/>
        <v>912.3</v>
      </c>
      <c r="H329" s="26">
        <v>569.29999999999995</v>
      </c>
      <c r="I329" s="26">
        <v>343</v>
      </c>
      <c r="J329" s="25"/>
      <c r="K329" s="26"/>
      <c r="L329" s="26"/>
      <c r="M329" s="26"/>
      <c r="N329" s="26"/>
      <c r="O329" s="26"/>
      <c r="P329" s="26"/>
      <c r="Q329" s="26"/>
      <c r="R329" s="26"/>
      <c r="S329" s="88">
        <f t="shared" si="185"/>
        <v>0</v>
      </c>
      <c r="T329" s="97">
        <f t="shared" si="189"/>
        <v>912.3</v>
      </c>
      <c r="U329" s="28">
        <f t="shared" ref="U329:U330" si="214">H329+J329+K329+M329+N329+L329</f>
        <v>569.29999999999995</v>
      </c>
      <c r="V329" s="98">
        <f t="shared" si="191"/>
        <v>343</v>
      </c>
      <c r="W329" s="192">
        <f t="shared" si="212"/>
        <v>912.3</v>
      </c>
      <c r="X329" s="28">
        <v>569.29999999999995</v>
      </c>
      <c r="Y329" s="98">
        <v>343</v>
      </c>
      <c r="Z329" s="179">
        <f t="shared" si="187"/>
        <v>100</v>
      </c>
      <c r="AA329" s="28">
        <f t="shared" si="188"/>
        <v>100</v>
      </c>
      <c r="AB329" s="98">
        <f t="shared" si="192"/>
        <v>100</v>
      </c>
    </row>
    <row r="330" spans="1:28" s="23" customFormat="1" ht="18.75" x14ac:dyDescent="0.3">
      <c r="A330" s="231" t="s">
        <v>154</v>
      </c>
      <c r="B330" s="42" t="s">
        <v>45</v>
      </c>
      <c r="C330" s="236" t="s">
        <v>27</v>
      </c>
      <c r="D330" s="214"/>
      <c r="E330" s="192"/>
      <c r="F330" s="25"/>
      <c r="G330" s="25">
        <f t="shared" si="209"/>
        <v>1304.7</v>
      </c>
      <c r="H330" s="26">
        <v>738.2</v>
      </c>
      <c r="I330" s="26">
        <v>566.5</v>
      </c>
      <c r="J330" s="25"/>
      <c r="K330" s="26"/>
      <c r="L330" s="26"/>
      <c r="M330" s="26"/>
      <c r="N330" s="26"/>
      <c r="O330" s="26"/>
      <c r="P330" s="26"/>
      <c r="Q330" s="26"/>
      <c r="R330" s="26"/>
      <c r="S330" s="88">
        <f t="shared" si="185"/>
        <v>0</v>
      </c>
      <c r="T330" s="97">
        <f t="shared" si="189"/>
        <v>1304.7</v>
      </c>
      <c r="U330" s="28">
        <f t="shared" si="214"/>
        <v>738.2</v>
      </c>
      <c r="V330" s="98">
        <f t="shared" si="191"/>
        <v>566.5</v>
      </c>
      <c r="W330" s="192">
        <f t="shared" si="212"/>
        <v>1304.7</v>
      </c>
      <c r="X330" s="28">
        <v>738.2</v>
      </c>
      <c r="Y330" s="98">
        <v>566.5</v>
      </c>
      <c r="Z330" s="179">
        <f t="shared" si="187"/>
        <v>100</v>
      </c>
      <c r="AA330" s="28">
        <f t="shared" si="188"/>
        <v>100</v>
      </c>
      <c r="AB330" s="98">
        <f t="shared" si="192"/>
        <v>100</v>
      </c>
    </row>
    <row r="331" spans="1:28" s="38" customFormat="1" ht="56.25" x14ac:dyDescent="0.3">
      <c r="A331" s="233" t="s">
        <v>237</v>
      </c>
      <c r="B331" s="45" t="s">
        <v>45</v>
      </c>
      <c r="C331" s="243" t="s">
        <v>27</v>
      </c>
      <c r="D331" s="217">
        <f t="shared" si="167"/>
        <v>1008</v>
      </c>
      <c r="E331" s="195">
        <v>1008</v>
      </c>
      <c r="F331" s="37"/>
      <c r="G331" s="37">
        <f>SUM(H331:I331)</f>
        <v>825</v>
      </c>
      <c r="H331" s="37">
        <f>SUM(H332:H340)</f>
        <v>825</v>
      </c>
      <c r="I331" s="37">
        <f t="shared" ref="I331:V331" si="215">SUM(I332:I340)</f>
        <v>0</v>
      </c>
      <c r="J331" s="37">
        <f t="shared" si="215"/>
        <v>0</v>
      </c>
      <c r="K331" s="37">
        <f t="shared" si="215"/>
        <v>0</v>
      </c>
      <c r="L331" s="37">
        <f t="shared" si="215"/>
        <v>0</v>
      </c>
      <c r="M331" s="37">
        <f t="shared" si="215"/>
        <v>0</v>
      </c>
      <c r="N331" s="37">
        <f t="shared" si="215"/>
        <v>0</v>
      </c>
      <c r="O331" s="37">
        <f t="shared" si="215"/>
        <v>0</v>
      </c>
      <c r="P331" s="37">
        <f t="shared" si="215"/>
        <v>0</v>
      </c>
      <c r="Q331" s="37">
        <f t="shared" si="215"/>
        <v>0</v>
      </c>
      <c r="R331" s="37">
        <f t="shared" si="215"/>
        <v>0</v>
      </c>
      <c r="S331" s="83">
        <f t="shared" si="215"/>
        <v>0</v>
      </c>
      <c r="T331" s="103">
        <f t="shared" si="215"/>
        <v>825</v>
      </c>
      <c r="U331" s="37">
        <f t="shared" si="215"/>
        <v>825</v>
      </c>
      <c r="V331" s="104">
        <f t="shared" si="215"/>
        <v>0</v>
      </c>
      <c r="W331" s="195">
        <f t="shared" ref="W331:Y331" si="216">SUM(W332:W340)</f>
        <v>785.80000000000007</v>
      </c>
      <c r="X331" s="37">
        <f t="shared" si="216"/>
        <v>785.80000000000007</v>
      </c>
      <c r="Y331" s="104">
        <f t="shared" si="216"/>
        <v>0</v>
      </c>
      <c r="Z331" s="180">
        <f t="shared" si="187"/>
        <v>95.248484848484864</v>
      </c>
      <c r="AA331" s="27">
        <f t="shared" si="188"/>
        <v>95.248484848484864</v>
      </c>
      <c r="AB331" s="114">
        <v>0</v>
      </c>
    </row>
    <row r="332" spans="1:28" s="23" customFormat="1" ht="18.75" x14ac:dyDescent="0.3">
      <c r="A332" s="231" t="s">
        <v>291</v>
      </c>
      <c r="B332" s="42" t="s">
        <v>45</v>
      </c>
      <c r="C332" s="236" t="s">
        <v>27</v>
      </c>
      <c r="D332" s="214"/>
      <c r="E332" s="192"/>
      <c r="F332" s="25"/>
      <c r="G332" s="25">
        <f t="shared" ref="G332:G340" si="217">SUM(H332:I332)</f>
        <v>0</v>
      </c>
      <c r="H332" s="25"/>
      <c r="I332" s="25"/>
      <c r="J332" s="25"/>
      <c r="K332" s="26"/>
      <c r="L332" s="26"/>
      <c r="M332" s="26"/>
      <c r="N332" s="26"/>
      <c r="O332" s="26"/>
      <c r="P332" s="26"/>
      <c r="Q332" s="26"/>
      <c r="R332" s="26"/>
      <c r="S332" s="88">
        <f t="shared" si="185"/>
        <v>0</v>
      </c>
      <c r="T332" s="97">
        <f t="shared" si="189"/>
        <v>0</v>
      </c>
      <c r="U332" s="28">
        <f t="shared" ref="U332:U376" si="218">H332+J332+K332+M332+N332</f>
        <v>0</v>
      </c>
      <c r="V332" s="98">
        <f t="shared" si="191"/>
        <v>0</v>
      </c>
      <c r="W332" s="192">
        <f t="shared" ref="W332:W340" si="219">SUM(X332:Y332)</f>
        <v>0</v>
      </c>
      <c r="X332" s="28"/>
      <c r="Y332" s="98"/>
      <c r="Z332" s="179"/>
      <c r="AA332" s="28"/>
      <c r="AB332" s="98"/>
    </row>
    <row r="333" spans="1:28" s="23" customFormat="1" ht="18.75" x14ac:dyDescent="0.3">
      <c r="A333" s="231" t="s">
        <v>153</v>
      </c>
      <c r="B333" s="42" t="s">
        <v>45</v>
      </c>
      <c r="C333" s="236" t="s">
        <v>27</v>
      </c>
      <c r="D333" s="214"/>
      <c r="E333" s="192"/>
      <c r="F333" s="25"/>
      <c r="G333" s="25">
        <f t="shared" si="217"/>
        <v>75</v>
      </c>
      <c r="H333" s="26">
        <v>75</v>
      </c>
      <c r="I333" s="25"/>
      <c r="J333" s="25"/>
      <c r="K333" s="26"/>
      <c r="L333" s="26"/>
      <c r="M333" s="26"/>
      <c r="N333" s="26"/>
      <c r="O333" s="26"/>
      <c r="P333" s="26"/>
      <c r="Q333" s="26"/>
      <c r="R333" s="26"/>
      <c r="S333" s="88">
        <f t="shared" si="185"/>
        <v>0</v>
      </c>
      <c r="T333" s="97">
        <f t="shared" si="189"/>
        <v>75</v>
      </c>
      <c r="U333" s="28">
        <f t="shared" si="218"/>
        <v>75</v>
      </c>
      <c r="V333" s="98">
        <f t="shared" si="191"/>
        <v>0</v>
      </c>
      <c r="W333" s="192">
        <f t="shared" si="219"/>
        <v>74.8</v>
      </c>
      <c r="X333" s="28">
        <v>74.8</v>
      </c>
      <c r="Y333" s="98"/>
      <c r="Z333" s="179">
        <f t="shared" si="187"/>
        <v>99.733333333333334</v>
      </c>
      <c r="AA333" s="28">
        <f t="shared" si="188"/>
        <v>99.733333333333334</v>
      </c>
      <c r="AB333" s="98"/>
    </row>
    <row r="334" spans="1:28" s="23" customFormat="1" ht="18.75" x14ac:dyDescent="0.3">
      <c r="A334" s="231" t="s">
        <v>248</v>
      </c>
      <c r="B334" s="42" t="s">
        <v>45</v>
      </c>
      <c r="C334" s="236" t="s">
        <v>27</v>
      </c>
      <c r="D334" s="214"/>
      <c r="E334" s="192"/>
      <c r="F334" s="25"/>
      <c r="G334" s="25">
        <f t="shared" si="217"/>
        <v>75</v>
      </c>
      <c r="H334" s="26">
        <v>75</v>
      </c>
      <c r="I334" s="25"/>
      <c r="J334" s="25"/>
      <c r="K334" s="26"/>
      <c r="L334" s="26"/>
      <c r="M334" s="26"/>
      <c r="N334" s="26"/>
      <c r="O334" s="26"/>
      <c r="P334" s="26"/>
      <c r="Q334" s="26"/>
      <c r="R334" s="26"/>
      <c r="S334" s="88">
        <f t="shared" si="185"/>
        <v>0</v>
      </c>
      <c r="T334" s="97">
        <f t="shared" si="189"/>
        <v>75</v>
      </c>
      <c r="U334" s="28">
        <f t="shared" si="218"/>
        <v>75</v>
      </c>
      <c r="V334" s="98">
        <f t="shared" si="191"/>
        <v>0</v>
      </c>
      <c r="W334" s="192">
        <f t="shared" si="219"/>
        <v>75</v>
      </c>
      <c r="X334" s="28">
        <v>75</v>
      </c>
      <c r="Y334" s="98"/>
      <c r="Z334" s="179">
        <f t="shared" si="187"/>
        <v>100</v>
      </c>
      <c r="AA334" s="28">
        <f t="shared" si="188"/>
        <v>100</v>
      </c>
      <c r="AB334" s="98"/>
    </row>
    <row r="335" spans="1:28" s="23" customFormat="1" ht="18.75" x14ac:dyDescent="0.3">
      <c r="A335" s="231" t="s">
        <v>249</v>
      </c>
      <c r="B335" s="42" t="s">
        <v>45</v>
      </c>
      <c r="C335" s="236" t="s">
        <v>27</v>
      </c>
      <c r="D335" s="214"/>
      <c r="E335" s="192"/>
      <c r="F335" s="25"/>
      <c r="G335" s="25">
        <f t="shared" si="217"/>
        <v>75</v>
      </c>
      <c r="H335" s="26">
        <v>75</v>
      </c>
      <c r="I335" s="25"/>
      <c r="J335" s="25"/>
      <c r="K335" s="26"/>
      <c r="L335" s="26"/>
      <c r="M335" s="26"/>
      <c r="N335" s="26"/>
      <c r="O335" s="26"/>
      <c r="P335" s="26"/>
      <c r="Q335" s="26"/>
      <c r="R335" s="26"/>
      <c r="S335" s="88">
        <f t="shared" si="185"/>
        <v>0</v>
      </c>
      <c r="T335" s="97">
        <f t="shared" si="189"/>
        <v>75</v>
      </c>
      <c r="U335" s="28">
        <f t="shared" si="218"/>
        <v>75</v>
      </c>
      <c r="V335" s="98">
        <f t="shared" si="191"/>
        <v>0</v>
      </c>
      <c r="W335" s="192">
        <f t="shared" si="219"/>
        <v>75</v>
      </c>
      <c r="X335" s="28">
        <v>75</v>
      </c>
      <c r="Y335" s="98"/>
      <c r="Z335" s="179">
        <f t="shared" si="187"/>
        <v>100</v>
      </c>
      <c r="AA335" s="28">
        <f t="shared" si="188"/>
        <v>100</v>
      </c>
      <c r="AB335" s="98"/>
    </row>
    <row r="336" spans="1:28" s="23" customFormat="1" ht="18.75" x14ac:dyDescent="0.3">
      <c r="A336" s="231" t="s">
        <v>250</v>
      </c>
      <c r="B336" s="42" t="s">
        <v>45</v>
      </c>
      <c r="C336" s="236" t="s">
        <v>27</v>
      </c>
      <c r="D336" s="214"/>
      <c r="E336" s="192"/>
      <c r="F336" s="25"/>
      <c r="G336" s="25">
        <f t="shared" si="217"/>
        <v>225</v>
      </c>
      <c r="H336" s="26">
        <v>225</v>
      </c>
      <c r="I336" s="25"/>
      <c r="J336" s="25"/>
      <c r="K336" s="26"/>
      <c r="L336" s="26"/>
      <c r="M336" s="26"/>
      <c r="N336" s="26"/>
      <c r="O336" s="26"/>
      <c r="P336" s="26"/>
      <c r="Q336" s="26"/>
      <c r="R336" s="26"/>
      <c r="S336" s="88">
        <f t="shared" si="185"/>
        <v>0</v>
      </c>
      <c r="T336" s="97">
        <f t="shared" si="189"/>
        <v>225</v>
      </c>
      <c r="U336" s="28">
        <f t="shared" si="218"/>
        <v>225</v>
      </c>
      <c r="V336" s="98">
        <f t="shared" si="191"/>
        <v>0</v>
      </c>
      <c r="W336" s="192">
        <f t="shared" si="219"/>
        <v>190.4</v>
      </c>
      <c r="X336" s="28">
        <v>190.4</v>
      </c>
      <c r="Y336" s="98"/>
      <c r="Z336" s="179">
        <f t="shared" si="187"/>
        <v>84.62222222222222</v>
      </c>
      <c r="AA336" s="28">
        <f t="shared" si="188"/>
        <v>84.62222222222222</v>
      </c>
      <c r="AB336" s="98"/>
    </row>
    <row r="337" spans="1:28" s="23" customFormat="1" ht="18.75" x14ac:dyDescent="0.3">
      <c r="A337" s="231" t="s">
        <v>252</v>
      </c>
      <c r="B337" s="42" t="s">
        <v>45</v>
      </c>
      <c r="C337" s="236" t="s">
        <v>27</v>
      </c>
      <c r="D337" s="214"/>
      <c r="E337" s="192"/>
      <c r="F337" s="25"/>
      <c r="G337" s="25">
        <f t="shared" si="217"/>
        <v>150</v>
      </c>
      <c r="H337" s="26">
        <v>150</v>
      </c>
      <c r="I337" s="25"/>
      <c r="J337" s="25"/>
      <c r="K337" s="26"/>
      <c r="L337" s="26"/>
      <c r="M337" s="26"/>
      <c r="N337" s="26"/>
      <c r="O337" s="26"/>
      <c r="P337" s="26"/>
      <c r="Q337" s="26"/>
      <c r="R337" s="26"/>
      <c r="S337" s="88">
        <f t="shared" si="185"/>
        <v>0</v>
      </c>
      <c r="T337" s="97">
        <f t="shared" si="189"/>
        <v>150</v>
      </c>
      <c r="U337" s="28">
        <f t="shared" si="218"/>
        <v>150</v>
      </c>
      <c r="V337" s="98">
        <f t="shared" si="191"/>
        <v>0</v>
      </c>
      <c r="W337" s="192">
        <f t="shared" si="219"/>
        <v>145.6</v>
      </c>
      <c r="X337" s="28">
        <v>145.6</v>
      </c>
      <c r="Y337" s="98"/>
      <c r="Z337" s="179">
        <f t="shared" si="187"/>
        <v>97.066666666666663</v>
      </c>
      <c r="AA337" s="28">
        <f t="shared" si="188"/>
        <v>97.066666666666663</v>
      </c>
      <c r="AB337" s="98"/>
    </row>
    <row r="338" spans="1:28" s="23" customFormat="1" ht="18.75" x14ac:dyDescent="0.3">
      <c r="A338" s="231" t="s">
        <v>253</v>
      </c>
      <c r="B338" s="42" t="s">
        <v>45</v>
      </c>
      <c r="C338" s="236" t="s">
        <v>27</v>
      </c>
      <c r="D338" s="214"/>
      <c r="E338" s="192"/>
      <c r="F338" s="25"/>
      <c r="G338" s="25">
        <f t="shared" si="217"/>
        <v>75</v>
      </c>
      <c r="H338" s="26">
        <v>75</v>
      </c>
      <c r="I338" s="25"/>
      <c r="J338" s="25"/>
      <c r="K338" s="26"/>
      <c r="L338" s="26"/>
      <c r="M338" s="26"/>
      <c r="N338" s="26"/>
      <c r="O338" s="26"/>
      <c r="P338" s="26"/>
      <c r="Q338" s="26"/>
      <c r="R338" s="26"/>
      <c r="S338" s="88">
        <f t="shared" si="185"/>
        <v>0</v>
      </c>
      <c r="T338" s="97">
        <f t="shared" si="189"/>
        <v>75</v>
      </c>
      <c r="U338" s="28">
        <f t="shared" si="218"/>
        <v>75</v>
      </c>
      <c r="V338" s="98">
        <f t="shared" si="191"/>
        <v>0</v>
      </c>
      <c r="W338" s="192">
        <f t="shared" si="219"/>
        <v>75</v>
      </c>
      <c r="X338" s="28">
        <v>75</v>
      </c>
      <c r="Y338" s="98"/>
      <c r="Z338" s="179">
        <f t="shared" si="187"/>
        <v>100</v>
      </c>
      <c r="AA338" s="28">
        <f t="shared" si="188"/>
        <v>100</v>
      </c>
      <c r="AB338" s="98"/>
    </row>
    <row r="339" spans="1:28" s="23" customFormat="1" ht="18.75" x14ac:dyDescent="0.3">
      <c r="A339" s="231" t="s">
        <v>154</v>
      </c>
      <c r="B339" s="42" t="s">
        <v>45</v>
      </c>
      <c r="C339" s="236" t="s">
        <v>27</v>
      </c>
      <c r="D339" s="214"/>
      <c r="E339" s="192"/>
      <c r="F339" s="25"/>
      <c r="G339" s="25">
        <f t="shared" si="217"/>
        <v>75</v>
      </c>
      <c r="H339" s="26">
        <v>75</v>
      </c>
      <c r="I339" s="25"/>
      <c r="J339" s="25"/>
      <c r="K339" s="26"/>
      <c r="L339" s="26"/>
      <c r="M339" s="26"/>
      <c r="N339" s="26"/>
      <c r="O339" s="26"/>
      <c r="P339" s="26"/>
      <c r="Q339" s="26"/>
      <c r="R339" s="26"/>
      <c r="S339" s="88">
        <f t="shared" si="185"/>
        <v>0</v>
      </c>
      <c r="T339" s="97">
        <f t="shared" si="189"/>
        <v>75</v>
      </c>
      <c r="U339" s="28">
        <f t="shared" si="218"/>
        <v>75</v>
      </c>
      <c r="V339" s="98">
        <f t="shared" si="191"/>
        <v>0</v>
      </c>
      <c r="W339" s="192">
        <f t="shared" si="219"/>
        <v>75</v>
      </c>
      <c r="X339" s="28">
        <v>75</v>
      </c>
      <c r="Y339" s="98"/>
      <c r="Z339" s="179">
        <f t="shared" si="187"/>
        <v>100</v>
      </c>
      <c r="AA339" s="28">
        <f t="shared" si="188"/>
        <v>100</v>
      </c>
      <c r="AB339" s="98"/>
    </row>
    <row r="340" spans="1:28" s="23" customFormat="1" ht="18.75" x14ac:dyDescent="0.3">
      <c r="A340" s="231" t="s">
        <v>254</v>
      </c>
      <c r="B340" s="42" t="s">
        <v>45</v>
      </c>
      <c r="C340" s="236" t="s">
        <v>27</v>
      </c>
      <c r="D340" s="214"/>
      <c r="E340" s="192"/>
      <c r="F340" s="25"/>
      <c r="G340" s="25">
        <f t="shared" si="217"/>
        <v>75</v>
      </c>
      <c r="H340" s="26">
        <v>75</v>
      </c>
      <c r="I340" s="25"/>
      <c r="J340" s="25"/>
      <c r="K340" s="26"/>
      <c r="L340" s="26"/>
      <c r="M340" s="26"/>
      <c r="N340" s="26"/>
      <c r="O340" s="26"/>
      <c r="P340" s="26"/>
      <c r="Q340" s="26"/>
      <c r="R340" s="26"/>
      <c r="S340" s="88">
        <f t="shared" si="185"/>
        <v>0</v>
      </c>
      <c r="T340" s="97">
        <f t="shared" si="189"/>
        <v>75</v>
      </c>
      <c r="U340" s="28">
        <f t="shared" si="218"/>
        <v>75</v>
      </c>
      <c r="V340" s="98">
        <f t="shared" si="191"/>
        <v>0</v>
      </c>
      <c r="W340" s="192">
        <f t="shared" si="219"/>
        <v>75</v>
      </c>
      <c r="X340" s="28">
        <v>75</v>
      </c>
      <c r="Y340" s="98"/>
      <c r="Z340" s="179">
        <f t="shared" si="187"/>
        <v>100</v>
      </c>
      <c r="AA340" s="28">
        <f t="shared" si="188"/>
        <v>100</v>
      </c>
      <c r="AB340" s="98"/>
    </row>
    <row r="341" spans="1:28" s="38" customFormat="1" ht="56.25" x14ac:dyDescent="0.3">
      <c r="A341" s="233" t="s">
        <v>292</v>
      </c>
      <c r="B341" s="45" t="s">
        <v>45</v>
      </c>
      <c r="C341" s="243" t="s">
        <v>27</v>
      </c>
      <c r="D341" s="217"/>
      <c r="E341" s="195"/>
      <c r="F341" s="37"/>
      <c r="G341" s="37">
        <f t="shared" si="186"/>
        <v>1756</v>
      </c>
      <c r="H341" s="41">
        <f>SUM(H342:H344)</f>
        <v>88</v>
      </c>
      <c r="I341" s="41">
        <f t="shared" ref="I341:V341" si="220">SUM(I342:I344)</f>
        <v>1668</v>
      </c>
      <c r="J341" s="41">
        <f t="shared" si="220"/>
        <v>0</v>
      </c>
      <c r="K341" s="41">
        <f t="shared" si="220"/>
        <v>0</v>
      </c>
      <c r="L341" s="41">
        <f t="shared" si="220"/>
        <v>0</v>
      </c>
      <c r="M341" s="41">
        <f t="shared" si="220"/>
        <v>0</v>
      </c>
      <c r="N341" s="41">
        <f t="shared" si="220"/>
        <v>0</v>
      </c>
      <c r="O341" s="41">
        <f t="shared" si="220"/>
        <v>0</v>
      </c>
      <c r="P341" s="41">
        <f t="shared" si="220"/>
        <v>0</v>
      </c>
      <c r="Q341" s="41">
        <f t="shared" si="220"/>
        <v>0</v>
      </c>
      <c r="R341" s="41">
        <f t="shared" si="220"/>
        <v>0</v>
      </c>
      <c r="S341" s="86">
        <f t="shared" si="220"/>
        <v>0</v>
      </c>
      <c r="T341" s="110">
        <f t="shared" si="220"/>
        <v>1756</v>
      </c>
      <c r="U341" s="41">
        <f t="shared" si="220"/>
        <v>88</v>
      </c>
      <c r="V341" s="111">
        <f t="shared" si="220"/>
        <v>1668</v>
      </c>
      <c r="W341" s="199">
        <f t="shared" ref="W341:Y341" si="221">SUM(W342:W344)</f>
        <v>1527</v>
      </c>
      <c r="X341" s="41">
        <f t="shared" si="221"/>
        <v>88</v>
      </c>
      <c r="Y341" s="111">
        <f t="shared" si="221"/>
        <v>1439</v>
      </c>
      <c r="Z341" s="180">
        <f t="shared" si="187"/>
        <v>86.958997722095674</v>
      </c>
      <c r="AA341" s="27">
        <f t="shared" si="188"/>
        <v>100</v>
      </c>
      <c r="AB341" s="114">
        <f t="shared" si="192"/>
        <v>86.270983213429247</v>
      </c>
    </row>
    <row r="342" spans="1:28" s="23" customFormat="1" ht="18.75" x14ac:dyDescent="0.3">
      <c r="A342" s="231" t="s">
        <v>293</v>
      </c>
      <c r="B342" s="42" t="s">
        <v>45</v>
      </c>
      <c r="C342" s="236" t="s">
        <v>27</v>
      </c>
      <c r="D342" s="214"/>
      <c r="E342" s="192"/>
      <c r="F342" s="25"/>
      <c r="G342" s="25">
        <f t="shared" si="186"/>
        <v>762</v>
      </c>
      <c r="H342" s="26">
        <v>38</v>
      </c>
      <c r="I342" s="25">
        <v>724</v>
      </c>
      <c r="J342" s="44"/>
      <c r="K342" s="30"/>
      <c r="L342" s="30"/>
      <c r="M342" s="30"/>
      <c r="N342" s="30"/>
      <c r="O342" s="30"/>
      <c r="P342" s="26"/>
      <c r="Q342" s="26"/>
      <c r="R342" s="26"/>
      <c r="S342" s="88">
        <f t="shared" si="185"/>
        <v>0</v>
      </c>
      <c r="T342" s="97">
        <f t="shared" si="189"/>
        <v>762</v>
      </c>
      <c r="U342" s="28">
        <f t="shared" si="218"/>
        <v>38</v>
      </c>
      <c r="V342" s="98">
        <f t="shared" si="191"/>
        <v>724</v>
      </c>
      <c r="W342" s="192">
        <f t="shared" ref="W342:W346" si="222">SUM(X342:Y342)</f>
        <v>762</v>
      </c>
      <c r="X342" s="28">
        <v>38</v>
      </c>
      <c r="Y342" s="98">
        <v>724</v>
      </c>
      <c r="Z342" s="179">
        <f t="shared" si="187"/>
        <v>100</v>
      </c>
      <c r="AA342" s="28">
        <f t="shared" si="188"/>
        <v>100</v>
      </c>
      <c r="AB342" s="98">
        <f t="shared" si="192"/>
        <v>100</v>
      </c>
    </row>
    <row r="343" spans="1:28" s="23" customFormat="1" ht="18.75" x14ac:dyDescent="0.3">
      <c r="A343" s="231" t="s">
        <v>294</v>
      </c>
      <c r="B343" s="42" t="s">
        <v>45</v>
      </c>
      <c r="C343" s="236" t="s">
        <v>27</v>
      </c>
      <c r="D343" s="214"/>
      <c r="E343" s="192"/>
      <c r="F343" s="25"/>
      <c r="G343" s="25">
        <f t="shared" si="186"/>
        <v>505.2</v>
      </c>
      <c r="H343" s="26">
        <v>25.2</v>
      </c>
      <c r="I343" s="25">
        <v>480</v>
      </c>
      <c r="J343" s="44"/>
      <c r="K343" s="30"/>
      <c r="L343" s="30"/>
      <c r="M343" s="30"/>
      <c r="N343" s="30"/>
      <c r="O343" s="30"/>
      <c r="P343" s="26"/>
      <c r="Q343" s="26"/>
      <c r="R343" s="26"/>
      <c r="S343" s="88">
        <f t="shared" si="185"/>
        <v>0</v>
      </c>
      <c r="T343" s="97">
        <f t="shared" si="189"/>
        <v>505.2</v>
      </c>
      <c r="U343" s="28">
        <f t="shared" si="218"/>
        <v>25.2</v>
      </c>
      <c r="V343" s="98">
        <f t="shared" si="191"/>
        <v>480</v>
      </c>
      <c r="W343" s="192">
        <f t="shared" si="222"/>
        <v>276.2</v>
      </c>
      <c r="X343" s="28">
        <v>25.2</v>
      </c>
      <c r="Y343" s="98">
        <v>251</v>
      </c>
      <c r="Z343" s="179">
        <f t="shared" si="187"/>
        <v>54.671417260490898</v>
      </c>
      <c r="AA343" s="28">
        <f t="shared" si="188"/>
        <v>100</v>
      </c>
      <c r="AB343" s="98">
        <f t="shared" si="192"/>
        <v>52.291666666666671</v>
      </c>
    </row>
    <row r="344" spans="1:28" s="23" customFormat="1" ht="18.75" x14ac:dyDescent="0.3">
      <c r="A344" s="231" t="s">
        <v>295</v>
      </c>
      <c r="B344" s="42" t="s">
        <v>45</v>
      </c>
      <c r="C344" s="236" t="s">
        <v>27</v>
      </c>
      <c r="D344" s="214"/>
      <c r="E344" s="192"/>
      <c r="F344" s="25"/>
      <c r="G344" s="25">
        <f t="shared" si="186"/>
        <v>488.8</v>
      </c>
      <c r="H344" s="26">
        <v>24.8</v>
      </c>
      <c r="I344" s="25">
        <v>464</v>
      </c>
      <c r="J344" s="44"/>
      <c r="K344" s="30"/>
      <c r="L344" s="30"/>
      <c r="M344" s="30"/>
      <c r="N344" s="30"/>
      <c r="O344" s="30"/>
      <c r="P344" s="26"/>
      <c r="Q344" s="26"/>
      <c r="R344" s="26"/>
      <c r="S344" s="88">
        <f t="shared" si="185"/>
        <v>0</v>
      </c>
      <c r="T344" s="97">
        <f t="shared" si="189"/>
        <v>488.8</v>
      </c>
      <c r="U344" s="28">
        <f t="shared" si="218"/>
        <v>24.8</v>
      </c>
      <c r="V344" s="98">
        <f t="shared" si="191"/>
        <v>464</v>
      </c>
      <c r="W344" s="192">
        <f t="shared" si="222"/>
        <v>488.8</v>
      </c>
      <c r="X344" s="28">
        <v>24.8</v>
      </c>
      <c r="Y344" s="98">
        <v>464</v>
      </c>
      <c r="Z344" s="179">
        <f t="shared" si="187"/>
        <v>100</v>
      </c>
      <c r="AA344" s="28">
        <f t="shared" si="188"/>
        <v>100</v>
      </c>
      <c r="AB344" s="98">
        <f t="shared" si="192"/>
        <v>100</v>
      </c>
    </row>
    <row r="345" spans="1:28" s="29" customFormat="1" ht="56.25" x14ac:dyDescent="0.3">
      <c r="A345" s="242" t="s">
        <v>296</v>
      </c>
      <c r="B345" s="45" t="s">
        <v>45</v>
      </c>
      <c r="C345" s="243" t="s">
        <v>27</v>
      </c>
      <c r="D345" s="220"/>
      <c r="E345" s="200"/>
      <c r="F345" s="47"/>
      <c r="G345" s="47">
        <f t="shared" si="186"/>
        <v>1500</v>
      </c>
      <c r="H345" s="32">
        <v>1500</v>
      </c>
      <c r="I345" s="47"/>
      <c r="J345" s="47"/>
      <c r="K345" s="32"/>
      <c r="L345" s="32"/>
      <c r="M345" s="32"/>
      <c r="N345" s="32"/>
      <c r="O345" s="32"/>
      <c r="P345" s="32"/>
      <c r="Q345" s="32"/>
      <c r="R345" s="32"/>
      <c r="S345" s="88">
        <f t="shared" si="185"/>
        <v>0</v>
      </c>
      <c r="T345" s="112">
        <f t="shared" si="189"/>
        <v>1500</v>
      </c>
      <c r="U345" s="27">
        <f t="shared" si="218"/>
        <v>1500</v>
      </c>
      <c r="V345" s="114">
        <f t="shared" si="191"/>
        <v>0</v>
      </c>
      <c r="W345" s="200">
        <f t="shared" si="222"/>
        <v>0</v>
      </c>
      <c r="X345" s="27">
        <v>0</v>
      </c>
      <c r="Y345" s="114"/>
      <c r="Z345" s="179">
        <f t="shared" si="187"/>
        <v>0</v>
      </c>
      <c r="AA345" s="28">
        <f t="shared" si="188"/>
        <v>0</v>
      </c>
      <c r="AB345" s="98">
        <v>0</v>
      </c>
    </row>
    <row r="346" spans="1:28" s="29" customFormat="1" ht="75" x14ac:dyDescent="0.3">
      <c r="A346" s="242" t="s">
        <v>297</v>
      </c>
      <c r="B346" s="45" t="s">
        <v>45</v>
      </c>
      <c r="C346" s="243" t="s">
        <v>27</v>
      </c>
      <c r="D346" s="220"/>
      <c r="E346" s="200"/>
      <c r="F346" s="47"/>
      <c r="G346" s="47">
        <f t="shared" si="186"/>
        <v>2894.2</v>
      </c>
      <c r="H346" s="47">
        <v>153</v>
      </c>
      <c r="I346" s="47">
        <v>2741.2</v>
      </c>
      <c r="J346" s="47"/>
      <c r="K346" s="32"/>
      <c r="L346" s="32"/>
      <c r="M346" s="32"/>
      <c r="N346" s="32"/>
      <c r="O346" s="32"/>
      <c r="P346" s="32"/>
      <c r="Q346" s="32"/>
      <c r="R346" s="32"/>
      <c r="S346" s="88">
        <f t="shared" si="185"/>
        <v>0</v>
      </c>
      <c r="T346" s="112">
        <f t="shared" si="189"/>
        <v>2894.2</v>
      </c>
      <c r="U346" s="27">
        <f t="shared" si="218"/>
        <v>153</v>
      </c>
      <c r="V346" s="114">
        <f t="shared" si="191"/>
        <v>2741.2</v>
      </c>
      <c r="W346" s="200">
        <f t="shared" si="222"/>
        <v>153</v>
      </c>
      <c r="X346" s="27">
        <v>153</v>
      </c>
      <c r="Y346" s="114">
        <v>0</v>
      </c>
      <c r="Z346" s="180">
        <f t="shared" si="187"/>
        <v>5.2864349388432039</v>
      </c>
      <c r="AA346" s="27">
        <f t="shared" si="188"/>
        <v>100</v>
      </c>
      <c r="AB346" s="114">
        <f t="shared" si="192"/>
        <v>0</v>
      </c>
    </row>
    <row r="347" spans="1:28" s="38" customFormat="1" ht="37.5" x14ac:dyDescent="0.3">
      <c r="A347" s="233" t="s">
        <v>298</v>
      </c>
      <c r="B347" s="45" t="s">
        <v>45</v>
      </c>
      <c r="C347" s="243" t="s">
        <v>27</v>
      </c>
      <c r="D347" s="217"/>
      <c r="E347" s="195"/>
      <c r="F347" s="37"/>
      <c r="G347" s="37">
        <f t="shared" si="186"/>
        <v>279</v>
      </c>
      <c r="H347" s="37">
        <f>H348+H349+H350+H351+H352</f>
        <v>0</v>
      </c>
      <c r="I347" s="37">
        <f t="shared" ref="I347:V347" si="223">I348+I349+I350+I351+I352</f>
        <v>279</v>
      </c>
      <c r="J347" s="37">
        <f t="shared" si="223"/>
        <v>0</v>
      </c>
      <c r="K347" s="37">
        <f t="shared" si="223"/>
        <v>0</v>
      </c>
      <c r="L347" s="37">
        <f t="shared" si="223"/>
        <v>0</v>
      </c>
      <c r="M347" s="37">
        <f t="shared" si="223"/>
        <v>0</v>
      </c>
      <c r="N347" s="37">
        <f t="shared" si="223"/>
        <v>0</v>
      </c>
      <c r="O347" s="37">
        <f t="shared" si="223"/>
        <v>0</v>
      </c>
      <c r="P347" s="37">
        <f t="shared" si="223"/>
        <v>0</v>
      </c>
      <c r="Q347" s="37">
        <f t="shared" si="223"/>
        <v>0</v>
      </c>
      <c r="R347" s="37">
        <f t="shared" si="223"/>
        <v>0</v>
      </c>
      <c r="S347" s="83">
        <f t="shared" si="223"/>
        <v>0</v>
      </c>
      <c r="T347" s="103">
        <f t="shared" si="223"/>
        <v>279</v>
      </c>
      <c r="U347" s="37">
        <f t="shared" si="223"/>
        <v>0</v>
      </c>
      <c r="V347" s="104">
        <f t="shared" si="223"/>
        <v>279</v>
      </c>
      <c r="W347" s="195">
        <f t="shared" ref="W347:Y347" si="224">W348+W349+W350+W351+W352</f>
        <v>279</v>
      </c>
      <c r="X347" s="37">
        <f t="shared" si="224"/>
        <v>0</v>
      </c>
      <c r="Y347" s="104">
        <f t="shared" si="224"/>
        <v>279</v>
      </c>
      <c r="Z347" s="179">
        <f t="shared" si="187"/>
        <v>100</v>
      </c>
      <c r="AA347" s="28"/>
      <c r="AB347" s="98">
        <f t="shared" si="192"/>
        <v>100</v>
      </c>
    </row>
    <row r="348" spans="1:28" s="23" customFormat="1" ht="18.75" x14ac:dyDescent="0.3">
      <c r="A348" s="231" t="s">
        <v>153</v>
      </c>
      <c r="B348" s="42" t="s">
        <v>45</v>
      </c>
      <c r="C348" s="236" t="s">
        <v>27</v>
      </c>
      <c r="D348" s="214"/>
      <c r="E348" s="192"/>
      <c r="F348" s="25"/>
      <c r="G348" s="25">
        <f t="shared" si="186"/>
        <v>45</v>
      </c>
      <c r="H348" s="25"/>
      <c r="I348" s="26">
        <v>45</v>
      </c>
      <c r="J348" s="25"/>
      <c r="K348" s="26"/>
      <c r="L348" s="26"/>
      <c r="M348" s="26"/>
      <c r="N348" s="26"/>
      <c r="O348" s="26"/>
      <c r="P348" s="26"/>
      <c r="Q348" s="26"/>
      <c r="R348" s="26"/>
      <c r="S348" s="88">
        <f t="shared" si="185"/>
        <v>0</v>
      </c>
      <c r="T348" s="97">
        <f t="shared" si="189"/>
        <v>45</v>
      </c>
      <c r="U348" s="28">
        <f t="shared" si="218"/>
        <v>0</v>
      </c>
      <c r="V348" s="98">
        <f t="shared" si="191"/>
        <v>45</v>
      </c>
      <c r="W348" s="192">
        <f t="shared" ref="W348:W352" si="225">SUM(X348:Y348)</f>
        <v>45</v>
      </c>
      <c r="X348" s="28"/>
      <c r="Y348" s="98">
        <v>45</v>
      </c>
      <c r="Z348" s="179">
        <f t="shared" si="187"/>
        <v>100</v>
      </c>
      <c r="AA348" s="28"/>
      <c r="AB348" s="98">
        <f t="shared" si="192"/>
        <v>100</v>
      </c>
    </row>
    <row r="349" spans="1:28" s="23" customFormat="1" ht="18.75" x14ac:dyDescent="0.3">
      <c r="A349" s="231" t="s">
        <v>248</v>
      </c>
      <c r="B349" s="42" t="s">
        <v>45</v>
      </c>
      <c r="C349" s="236" t="s">
        <v>27</v>
      </c>
      <c r="D349" s="214"/>
      <c r="E349" s="192"/>
      <c r="F349" s="25"/>
      <c r="G349" s="25">
        <f t="shared" si="186"/>
        <v>94.5</v>
      </c>
      <c r="H349" s="25"/>
      <c r="I349" s="26">
        <v>94.5</v>
      </c>
      <c r="J349" s="25"/>
      <c r="K349" s="26"/>
      <c r="L349" s="26"/>
      <c r="M349" s="26"/>
      <c r="N349" s="26"/>
      <c r="O349" s="26"/>
      <c r="P349" s="26"/>
      <c r="Q349" s="26"/>
      <c r="R349" s="26"/>
      <c r="S349" s="88">
        <f t="shared" si="185"/>
        <v>0</v>
      </c>
      <c r="T349" s="97">
        <f t="shared" si="189"/>
        <v>94.5</v>
      </c>
      <c r="U349" s="28">
        <f t="shared" si="218"/>
        <v>0</v>
      </c>
      <c r="V349" s="98">
        <f t="shared" si="191"/>
        <v>94.5</v>
      </c>
      <c r="W349" s="192">
        <f t="shared" si="225"/>
        <v>94.5</v>
      </c>
      <c r="X349" s="28"/>
      <c r="Y349" s="98">
        <v>94.5</v>
      </c>
      <c r="Z349" s="179">
        <f t="shared" si="187"/>
        <v>100</v>
      </c>
      <c r="AA349" s="28"/>
      <c r="AB349" s="98">
        <f t="shared" si="192"/>
        <v>100</v>
      </c>
    </row>
    <row r="350" spans="1:28" s="23" customFormat="1" ht="18.75" x14ac:dyDescent="0.3">
      <c r="A350" s="231" t="s">
        <v>249</v>
      </c>
      <c r="B350" s="42" t="s">
        <v>45</v>
      </c>
      <c r="C350" s="236" t="s">
        <v>27</v>
      </c>
      <c r="D350" s="214"/>
      <c r="E350" s="192"/>
      <c r="F350" s="25"/>
      <c r="G350" s="25">
        <f t="shared" si="186"/>
        <v>66</v>
      </c>
      <c r="H350" s="25"/>
      <c r="I350" s="26">
        <v>66</v>
      </c>
      <c r="J350" s="25"/>
      <c r="K350" s="26"/>
      <c r="L350" s="26"/>
      <c r="M350" s="26"/>
      <c r="N350" s="26"/>
      <c r="O350" s="26"/>
      <c r="P350" s="26"/>
      <c r="Q350" s="26"/>
      <c r="R350" s="26"/>
      <c r="S350" s="88">
        <f t="shared" si="185"/>
        <v>0</v>
      </c>
      <c r="T350" s="97">
        <f t="shared" si="189"/>
        <v>66</v>
      </c>
      <c r="U350" s="28">
        <f t="shared" si="218"/>
        <v>0</v>
      </c>
      <c r="V350" s="98">
        <f t="shared" si="191"/>
        <v>66</v>
      </c>
      <c r="W350" s="192">
        <f t="shared" si="225"/>
        <v>66</v>
      </c>
      <c r="X350" s="28"/>
      <c r="Y350" s="98">
        <v>66</v>
      </c>
      <c r="Z350" s="179">
        <f t="shared" si="187"/>
        <v>100</v>
      </c>
      <c r="AA350" s="28"/>
      <c r="AB350" s="98">
        <f t="shared" si="192"/>
        <v>100</v>
      </c>
    </row>
    <row r="351" spans="1:28" s="23" customFormat="1" ht="18.75" x14ac:dyDescent="0.3">
      <c r="A351" s="231" t="s">
        <v>250</v>
      </c>
      <c r="B351" s="42" t="s">
        <v>45</v>
      </c>
      <c r="C351" s="236" t="s">
        <v>27</v>
      </c>
      <c r="D351" s="214"/>
      <c r="E351" s="192"/>
      <c r="F351" s="25"/>
      <c r="G351" s="25">
        <f t="shared" si="186"/>
        <v>28.5</v>
      </c>
      <c r="H351" s="25"/>
      <c r="I351" s="26">
        <v>28.5</v>
      </c>
      <c r="J351" s="25"/>
      <c r="K351" s="26"/>
      <c r="L351" s="26"/>
      <c r="M351" s="26"/>
      <c r="N351" s="26"/>
      <c r="O351" s="26"/>
      <c r="P351" s="26"/>
      <c r="Q351" s="26"/>
      <c r="R351" s="26"/>
      <c r="S351" s="88">
        <f t="shared" si="185"/>
        <v>0</v>
      </c>
      <c r="T351" s="97">
        <f t="shared" si="189"/>
        <v>28.5</v>
      </c>
      <c r="U351" s="28">
        <f t="shared" si="218"/>
        <v>0</v>
      </c>
      <c r="V351" s="98">
        <f t="shared" si="191"/>
        <v>28.5</v>
      </c>
      <c r="W351" s="192">
        <f t="shared" si="225"/>
        <v>28.5</v>
      </c>
      <c r="X351" s="28"/>
      <c r="Y351" s="98">
        <v>28.5</v>
      </c>
      <c r="Z351" s="179">
        <f t="shared" si="187"/>
        <v>100</v>
      </c>
      <c r="AA351" s="28"/>
      <c r="AB351" s="98">
        <f t="shared" si="192"/>
        <v>100</v>
      </c>
    </row>
    <row r="352" spans="1:28" s="23" customFormat="1" ht="18.75" x14ac:dyDescent="0.3">
      <c r="A352" s="231" t="s">
        <v>252</v>
      </c>
      <c r="B352" s="42" t="s">
        <v>45</v>
      </c>
      <c r="C352" s="236" t="s">
        <v>27</v>
      </c>
      <c r="D352" s="214"/>
      <c r="E352" s="192"/>
      <c r="F352" s="25"/>
      <c r="G352" s="25">
        <f t="shared" si="186"/>
        <v>45</v>
      </c>
      <c r="H352" s="25"/>
      <c r="I352" s="26">
        <v>45</v>
      </c>
      <c r="J352" s="25"/>
      <c r="K352" s="26"/>
      <c r="L352" s="26"/>
      <c r="M352" s="26"/>
      <c r="N352" s="26"/>
      <c r="O352" s="26"/>
      <c r="P352" s="26"/>
      <c r="Q352" s="26"/>
      <c r="R352" s="26"/>
      <c r="S352" s="88">
        <f t="shared" si="185"/>
        <v>0</v>
      </c>
      <c r="T352" s="97">
        <f t="shared" si="189"/>
        <v>45</v>
      </c>
      <c r="U352" s="28">
        <f t="shared" si="218"/>
        <v>0</v>
      </c>
      <c r="V352" s="98">
        <f t="shared" si="191"/>
        <v>45</v>
      </c>
      <c r="W352" s="192">
        <f t="shared" si="225"/>
        <v>45</v>
      </c>
      <c r="X352" s="28"/>
      <c r="Y352" s="98">
        <v>45</v>
      </c>
      <c r="Z352" s="179">
        <f t="shared" si="187"/>
        <v>100</v>
      </c>
      <c r="AA352" s="28"/>
      <c r="AB352" s="98">
        <f t="shared" si="192"/>
        <v>100</v>
      </c>
    </row>
    <row r="353" spans="1:28" s="23" customFormat="1" ht="18.75" x14ac:dyDescent="0.3">
      <c r="A353" s="229" t="s">
        <v>299</v>
      </c>
      <c r="B353" s="43" t="s">
        <v>45</v>
      </c>
      <c r="C353" s="237" t="s">
        <v>80</v>
      </c>
      <c r="D353" s="213">
        <f t="shared" si="167"/>
        <v>169050.6</v>
      </c>
      <c r="E353" s="194">
        <f>SUM(E354+E355+E356+E358+E364+E366+E374+E375+E376)</f>
        <v>101724.5</v>
      </c>
      <c r="F353" s="21">
        <f>SUM(F354+F355+F356+F358+F364+F366+F374+F375+F376)</f>
        <v>67326.100000000006</v>
      </c>
      <c r="G353" s="21">
        <f t="shared" si="186"/>
        <v>163643.5</v>
      </c>
      <c r="H353" s="21">
        <f>SUM(H354+H355+H356+H357+H358+H364+H366+H374+H375+H376+H365)</f>
        <v>100875.5</v>
      </c>
      <c r="I353" s="21">
        <f>SUM(I354+I355+I356+I357+I358+I364+I366+I374+I375+I376+I365)</f>
        <v>62768</v>
      </c>
      <c r="J353" s="21">
        <f>SUM(J354+J355+J356+J357+J358+J364+J366+J374+J375+J376+J365)</f>
        <v>1578.6</v>
      </c>
      <c r="K353" s="21">
        <f>SUM(K354+K355+K356+K357+K358+K364+K366+K374+K375+K376)</f>
        <v>0</v>
      </c>
      <c r="L353" s="21">
        <f>SUM(L354+L355+L356+L357+L358+L364+L366+L374+L375+L376)</f>
        <v>0</v>
      </c>
      <c r="M353" s="21">
        <f>SUM(M354+M355+M356+M357+M358+M364+M366+M374+M375+M376+M365)</f>
        <v>0</v>
      </c>
      <c r="N353" s="21">
        <f>SUM(N354+N355+N356+N357+N358+N364+N366+N374+N375+N376)</f>
        <v>0</v>
      </c>
      <c r="O353" s="21">
        <f>SUM(O354+O355+O356+O357+O358+O364+O366+O374+O375+O376+O365)</f>
        <v>-1465.1</v>
      </c>
      <c r="P353" s="21">
        <f>SUM(P354+P355+P356+P357+P358+P364+P366+P374+P375+P376)</f>
        <v>-736</v>
      </c>
      <c r="Q353" s="21">
        <f>SUM(Q354+Q355+Q356+Q357+Q358+Q364+Q366+Q374+Q375+Q376)</f>
        <v>0</v>
      </c>
      <c r="R353" s="21">
        <f>SUM(R354+R355+R356+R357+R358+R364+R366+R374+R375+R376)</f>
        <v>0</v>
      </c>
      <c r="S353" s="82">
        <f t="shared" ref="S353:Y353" si="226">SUM(S354+S355+S356+S357+S358+S364+S366+S374+S375+S376+S365)</f>
        <v>-622.5</v>
      </c>
      <c r="T353" s="101">
        <f t="shared" si="226"/>
        <v>163020.99999999997</v>
      </c>
      <c r="U353" s="21">
        <f t="shared" si="226"/>
        <v>102454.09999999999</v>
      </c>
      <c r="V353" s="102">
        <f t="shared" si="226"/>
        <v>60566.9</v>
      </c>
      <c r="W353" s="194">
        <f t="shared" si="226"/>
        <v>158475.79999999999</v>
      </c>
      <c r="X353" s="21">
        <f t="shared" si="226"/>
        <v>100962.7</v>
      </c>
      <c r="Y353" s="102">
        <f t="shared" si="226"/>
        <v>57513.1</v>
      </c>
      <c r="Z353" s="178">
        <f t="shared" si="187"/>
        <v>97.211892946307543</v>
      </c>
      <c r="AA353" s="156">
        <f t="shared" si="188"/>
        <v>98.54432375083087</v>
      </c>
      <c r="AB353" s="171">
        <f t="shared" si="192"/>
        <v>94.957972093668317</v>
      </c>
    </row>
    <row r="354" spans="1:28" s="23" customFormat="1" ht="18.75" x14ac:dyDescent="0.3">
      <c r="A354" s="231" t="s">
        <v>300</v>
      </c>
      <c r="B354" s="42" t="s">
        <v>45</v>
      </c>
      <c r="C354" s="236" t="s">
        <v>80</v>
      </c>
      <c r="D354" s="214">
        <f t="shared" si="167"/>
        <v>20481</v>
      </c>
      <c r="E354" s="192">
        <v>20481</v>
      </c>
      <c r="F354" s="25"/>
      <c r="G354" s="25">
        <f t="shared" si="186"/>
        <v>22149.1</v>
      </c>
      <c r="H354" s="25">
        <v>22149.1</v>
      </c>
      <c r="I354" s="25"/>
      <c r="J354" s="25"/>
      <c r="K354" s="26"/>
      <c r="L354" s="26"/>
      <c r="M354" s="26"/>
      <c r="N354" s="26"/>
      <c r="O354" s="26"/>
      <c r="P354" s="26"/>
      <c r="Q354" s="26"/>
      <c r="R354" s="26"/>
      <c r="S354" s="88">
        <f t="shared" si="185"/>
        <v>0</v>
      </c>
      <c r="T354" s="97">
        <f t="shared" si="189"/>
        <v>22149.1</v>
      </c>
      <c r="U354" s="28">
        <f>H354+J354+K354+M354+N354+L354</f>
        <v>22149.1</v>
      </c>
      <c r="V354" s="98">
        <f t="shared" si="191"/>
        <v>0</v>
      </c>
      <c r="W354" s="192">
        <f t="shared" ref="W354:W357" si="227">SUM(X354:Y354)</f>
        <v>22086.6</v>
      </c>
      <c r="X354" s="28">
        <v>22086.6</v>
      </c>
      <c r="Y354" s="98"/>
      <c r="Z354" s="179">
        <f t="shared" si="187"/>
        <v>99.717821491618182</v>
      </c>
      <c r="AA354" s="28">
        <f t="shared" si="188"/>
        <v>99.717821491618182</v>
      </c>
      <c r="AB354" s="98">
        <v>0</v>
      </c>
    </row>
    <row r="355" spans="1:28" s="23" customFormat="1" ht="18.75" x14ac:dyDescent="0.3">
      <c r="A355" s="231" t="s">
        <v>301</v>
      </c>
      <c r="B355" s="42" t="s">
        <v>45</v>
      </c>
      <c r="C355" s="236" t="s">
        <v>80</v>
      </c>
      <c r="D355" s="214">
        <f t="shared" si="167"/>
        <v>28762.799999999999</v>
      </c>
      <c r="E355" s="192">
        <v>28762.799999999999</v>
      </c>
      <c r="F355" s="25"/>
      <c r="G355" s="25">
        <f t="shared" si="186"/>
        <v>30528.600000000002</v>
      </c>
      <c r="H355" s="25">
        <v>30438.9</v>
      </c>
      <c r="I355" s="25">
        <v>89.7</v>
      </c>
      <c r="J355" s="25">
        <v>1711.8</v>
      </c>
      <c r="K355" s="26"/>
      <c r="L355" s="26"/>
      <c r="M355" s="26"/>
      <c r="N355" s="26"/>
      <c r="O355" s="26"/>
      <c r="P355" s="26"/>
      <c r="Q355" s="26"/>
      <c r="R355" s="26"/>
      <c r="S355" s="88">
        <f t="shared" si="185"/>
        <v>1711.8</v>
      </c>
      <c r="T355" s="97">
        <f t="shared" si="189"/>
        <v>32240.400000000001</v>
      </c>
      <c r="U355" s="28">
        <f t="shared" si="218"/>
        <v>32150.7</v>
      </c>
      <c r="V355" s="98">
        <f t="shared" si="191"/>
        <v>89.7</v>
      </c>
      <c r="W355" s="192">
        <f t="shared" si="227"/>
        <v>31622.100000000002</v>
      </c>
      <c r="X355" s="28">
        <v>31532.400000000001</v>
      </c>
      <c r="Y355" s="98">
        <v>89.7</v>
      </c>
      <c r="Z355" s="179">
        <f t="shared" si="187"/>
        <v>98.082219823575386</v>
      </c>
      <c r="AA355" s="28">
        <f t="shared" si="188"/>
        <v>98.076869243904483</v>
      </c>
      <c r="AB355" s="98">
        <f t="shared" si="192"/>
        <v>100</v>
      </c>
    </row>
    <row r="356" spans="1:28" s="23" customFormat="1" ht="18.75" hidden="1" outlineLevel="2" x14ac:dyDescent="0.3">
      <c r="A356" s="231" t="s">
        <v>302</v>
      </c>
      <c r="B356" s="42" t="s">
        <v>45</v>
      </c>
      <c r="C356" s="236" t="s">
        <v>80</v>
      </c>
      <c r="D356" s="214">
        <f t="shared" si="167"/>
        <v>0</v>
      </c>
      <c r="E356" s="192"/>
      <c r="F356" s="25"/>
      <c r="G356" s="25">
        <f t="shared" si="186"/>
        <v>0</v>
      </c>
      <c r="H356" s="25"/>
      <c r="I356" s="25"/>
      <c r="J356" s="25"/>
      <c r="K356" s="26"/>
      <c r="L356" s="26"/>
      <c r="M356" s="26"/>
      <c r="N356" s="26"/>
      <c r="O356" s="26"/>
      <c r="P356" s="26"/>
      <c r="Q356" s="26"/>
      <c r="R356" s="26"/>
      <c r="S356" s="88">
        <f t="shared" si="185"/>
        <v>0</v>
      </c>
      <c r="T356" s="97">
        <f t="shared" si="189"/>
        <v>0</v>
      </c>
      <c r="U356" s="28">
        <f t="shared" si="218"/>
        <v>0</v>
      </c>
      <c r="V356" s="98">
        <f t="shared" si="191"/>
        <v>0</v>
      </c>
      <c r="W356" s="192">
        <f t="shared" si="227"/>
        <v>0</v>
      </c>
      <c r="X356" s="28"/>
      <c r="Y356" s="98"/>
      <c r="Z356" s="179"/>
      <c r="AA356" s="28"/>
      <c r="AB356" s="98"/>
    </row>
    <row r="357" spans="1:28" s="23" customFormat="1" ht="56.25" hidden="1" outlineLevel="2" x14ac:dyDescent="0.3">
      <c r="A357" s="231" t="s">
        <v>303</v>
      </c>
      <c r="B357" s="42" t="s">
        <v>45</v>
      </c>
      <c r="C357" s="236" t="s">
        <v>80</v>
      </c>
      <c r="D357" s="214"/>
      <c r="E357" s="192"/>
      <c r="F357" s="25"/>
      <c r="G357" s="25">
        <f t="shared" si="186"/>
        <v>0</v>
      </c>
      <c r="H357" s="25">
        <v>0</v>
      </c>
      <c r="I357" s="25"/>
      <c r="J357" s="25"/>
      <c r="K357" s="26"/>
      <c r="L357" s="26"/>
      <c r="M357" s="26"/>
      <c r="N357" s="26"/>
      <c r="O357" s="26"/>
      <c r="P357" s="26"/>
      <c r="Q357" s="26"/>
      <c r="R357" s="26"/>
      <c r="S357" s="88">
        <f t="shared" si="185"/>
        <v>0</v>
      </c>
      <c r="T357" s="97">
        <f t="shared" si="189"/>
        <v>0</v>
      </c>
      <c r="U357" s="28">
        <f t="shared" si="218"/>
        <v>0</v>
      </c>
      <c r="V357" s="98">
        <f t="shared" si="191"/>
        <v>0</v>
      </c>
      <c r="W357" s="192">
        <f t="shared" si="227"/>
        <v>0</v>
      </c>
      <c r="X357" s="28"/>
      <c r="Y357" s="98"/>
      <c r="Z357" s="179"/>
      <c r="AA357" s="28"/>
      <c r="AB357" s="98"/>
    </row>
    <row r="358" spans="1:28" s="38" customFormat="1" ht="37.5" collapsed="1" x14ac:dyDescent="0.3">
      <c r="A358" s="233" t="s">
        <v>304</v>
      </c>
      <c r="B358" s="45" t="s">
        <v>45</v>
      </c>
      <c r="C358" s="243" t="s">
        <v>80</v>
      </c>
      <c r="D358" s="217">
        <f t="shared" ref="D358:D404" si="228">SUM(E358:F358)</f>
        <v>2423</v>
      </c>
      <c r="E358" s="195">
        <v>2423</v>
      </c>
      <c r="F358" s="37"/>
      <c r="G358" s="37">
        <f t="shared" si="186"/>
        <v>3291.9</v>
      </c>
      <c r="H358" s="37">
        <f t="shared" ref="H358:S358" si="229">H359+H363+H362+H361+H360</f>
        <v>3291.9</v>
      </c>
      <c r="I358" s="37">
        <f t="shared" si="229"/>
        <v>0</v>
      </c>
      <c r="J358" s="37">
        <f t="shared" si="229"/>
        <v>0</v>
      </c>
      <c r="K358" s="37">
        <f t="shared" si="229"/>
        <v>0</v>
      </c>
      <c r="L358" s="37">
        <f t="shared" si="229"/>
        <v>0</v>
      </c>
      <c r="M358" s="37">
        <f t="shared" si="229"/>
        <v>0</v>
      </c>
      <c r="N358" s="37">
        <f t="shared" si="229"/>
        <v>0</v>
      </c>
      <c r="O358" s="37">
        <f t="shared" si="229"/>
        <v>0</v>
      </c>
      <c r="P358" s="37">
        <f t="shared" si="229"/>
        <v>0</v>
      </c>
      <c r="Q358" s="37">
        <f t="shared" si="229"/>
        <v>0</v>
      </c>
      <c r="R358" s="37">
        <f t="shared" si="229"/>
        <v>0</v>
      </c>
      <c r="S358" s="83">
        <f t="shared" si="229"/>
        <v>0</v>
      </c>
      <c r="T358" s="103">
        <f t="shared" ref="T358:W358" si="230">SUM(T359:T363)</f>
        <v>3291.9</v>
      </c>
      <c r="U358" s="37">
        <f t="shared" si="230"/>
        <v>3291.9</v>
      </c>
      <c r="V358" s="104">
        <f t="shared" si="230"/>
        <v>0</v>
      </c>
      <c r="W358" s="195">
        <f t="shared" si="230"/>
        <v>2971.2</v>
      </c>
      <c r="X358" s="37">
        <f>SUM(X359:X363)</f>
        <v>2971.2</v>
      </c>
      <c r="Y358" s="104">
        <f>SUM(Y359:Y363)</f>
        <v>0</v>
      </c>
      <c r="Z358" s="180">
        <f t="shared" si="187"/>
        <v>90.257905768704987</v>
      </c>
      <c r="AA358" s="27">
        <f t="shared" si="188"/>
        <v>90.257905768704987</v>
      </c>
      <c r="AB358" s="114">
        <v>0</v>
      </c>
    </row>
    <row r="359" spans="1:28" s="23" customFormat="1" ht="18.75" x14ac:dyDescent="0.3">
      <c r="A359" s="231" t="s">
        <v>305</v>
      </c>
      <c r="B359" s="42" t="s">
        <v>45</v>
      </c>
      <c r="C359" s="236" t="s">
        <v>80</v>
      </c>
      <c r="D359" s="214">
        <f t="shared" si="228"/>
        <v>0</v>
      </c>
      <c r="E359" s="192"/>
      <c r="F359" s="25"/>
      <c r="G359" s="25">
        <f t="shared" si="186"/>
        <v>2764.3</v>
      </c>
      <c r="H359" s="25">
        <v>2764.3</v>
      </c>
      <c r="I359" s="25"/>
      <c r="J359" s="25"/>
      <c r="K359" s="26"/>
      <c r="L359" s="26"/>
      <c r="M359" s="26"/>
      <c r="N359" s="26"/>
      <c r="O359" s="26"/>
      <c r="P359" s="26"/>
      <c r="Q359" s="26"/>
      <c r="R359" s="26"/>
      <c r="S359" s="88">
        <f t="shared" si="185"/>
        <v>0</v>
      </c>
      <c r="T359" s="97">
        <f t="shared" si="189"/>
        <v>2764.3</v>
      </c>
      <c r="U359" s="28">
        <f t="shared" si="218"/>
        <v>2764.3</v>
      </c>
      <c r="V359" s="98">
        <f t="shared" si="191"/>
        <v>0</v>
      </c>
      <c r="W359" s="192">
        <f t="shared" ref="W359" si="231">SUM(X359:Y359)</f>
        <v>2443.6</v>
      </c>
      <c r="X359" s="28">
        <v>2443.6</v>
      </c>
      <c r="Y359" s="98"/>
      <c r="Z359" s="179">
        <f t="shared" si="187"/>
        <v>88.398509568425993</v>
      </c>
      <c r="AA359" s="28">
        <f t="shared" si="188"/>
        <v>88.398509568425993</v>
      </c>
      <c r="AB359" s="98"/>
    </row>
    <row r="360" spans="1:28" s="23" customFormat="1" ht="18.75" x14ac:dyDescent="0.3">
      <c r="A360" s="231" t="s">
        <v>306</v>
      </c>
      <c r="B360" s="42" t="s">
        <v>45</v>
      </c>
      <c r="C360" s="236" t="s">
        <v>80</v>
      </c>
      <c r="D360" s="214">
        <f t="shared" si="228"/>
        <v>0</v>
      </c>
      <c r="E360" s="192"/>
      <c r="F360" s="25"/>
      <c r="G360" s="25">
        <f t="shared" ref="G360:G400" si="232">SUM(H360:I360)</f>
        <v>159.9</v>
      </c>
      <c r="H360" s="25">
        <v>159.9</v>
      </c>
      <c r="I360" s="25"/>
      <c r="J360" s="25"/>
      <c r="K360" s="26"/>
      <c r="L360" s="26"/>
      <c r="M360" s="26"/>
      <c r="N360" s="26"/>
      <c r="O360" s="26"/>
      <c r="P360" s="26"/>
      <c r="Q360" s="26"/>
      <c r="R360" s="26"/>
      <c r="S360" s="88">
        <f t="shared" ref="S360:S403" si="233">SUM(J360:R360)</f>
        <v>0</v>
      </c>
      <c r="T360" s="97">
        <f t="shared" ref="T360:T404" si="234">SUM(U360:V360)</f>
        <v>159.9</v>
      </c>
      <c r="U360" s="28">
        <f t="shared" si="218"/>
        <v>159.9</v>
      </c>
      <c r="V360" s="98">
        <f t="shared" ref="V360:V404" si="235">SUM(I360+O360+P360+Q360+R360)</f>
        <v>0</v>
      </c>
      <c r="W360" s="192">
        <f t="shared" ref="W360:W376" si="236">SUM(X360:Y360)</f>
        <v>159.9</v>
      </c>
      <c r="X360" s="28">
        <v>159.9</v>
      </c>
      <c r="Y360" s="98"/>
      <c r="Z360" s="179">
        <f t="shared" ref="Z360:Z404" si="237">SUM(W360/T360*100)</f>
        <v>100</v>
      </c>
      <c r="AA360" s="28">
        <f t="shared" ref="AA360:AA404" si="238">SUM(X360/U360*100)</f>
        <v>100</v>
      </c>
      <c r="AB360" s="98"/>
    </row>
    <row r="361" spans="1:28" s="23" customFormat="1" ht="18.75" x14ac:dyDescent="0.3">
      <c r="A361" s="231" t="s">
        <v>271</v>
      </c>
      <c r="B361" s="42" t="s">
        <v>45</v>
      </c>
      <c r="C361" s="236" t="s">
        <v>80</v>
      </c>
      <c r="D361" s="214">
        <f t="shared" si="228"/>
        <v>0</v>
      </c>
      <c r="E361" s="192"/>
      <c r="F361" s="25"/>
      <c r="G361" s="25">
        <f t="shared" si="232"/>
        <v>100</v>
      </c>
      <c r="H361" s="25">
        <v>100</v>
      </c>
      <c r="I361" s="25"/>
      <c r="J361" s="25"/>
      <c r="K361" s="26"/>
      <c r="L361" s="26"/>
      <c r="M361" s="26"/>
      <c r="N361" s="26"/>
      <c r="O361" s="26"/>
      <c r="P361" s="26"/>
      <c r="Q361" s="26"/>
      <c r="R361" s="26"/>
      <c r="S361" s="88">
        <f t="shared" si="233"/>
        <v>0</v>
      </c>
      <c r="T361" s="97">
        <f t="shared" si="234"/>
        <v>100</v>
      </c>
      <c r="U361" s="28">
        <f t="shared" si="218"/>
        <v>100</v>
      </c>
      <c r="V361" s="98">
        <f t="shared" si="235"/>
        <v>0</v>
      </c>
      <c r="W361" s="192">
        <f t="shared" si="236"/>
        <v>100</v>
      </c>
      <c r="X361" s="28">
        <v>100</v>
      </c>
      <c r="Y361" s="98"/>
      <c r="Z361" s="179">
        <f t="shared" si="237"/>
        <v>100</v>
      </c>
      <c r="AA361" s="28">
        <f t="shared" si="238"/>
        <v>100</v>
      </c>
      <c r="AB361" s="98"/>
    </row>
    <row r="362" spans="1:28" s="23" customFormat="1" ht="18.75" x14ac:dyDescent="0.3">
      <c r="A362" s="231" t="s">
        <v>307</v>
      </c>
      <c r="B362" s="42" t="s">
        <v>45</v>
      </c>
      <c r="C362" s="236" t="s">
        <v>80</v>
      </c>
      <c r="D362" s="214">
        <f t="shared" si="228"/>
        <v>0</v>
      </c>
      <c r="E362" s="192"/>
      <c r="F362" s="25"/>
      <c r="G362" s="25">
        <f t="shared" si="232"/>
        <v>100</v>
      </c>
      <c r="H362" s="25">
        <v>100</v>
      </c>
      <c r="I362" s="25"/>
      <c r="J362" s="25"/>
      <c r="K362" s="26"/>
      <c r="L362" s="26"/>
      <c r="M362" s="26"/>
      <c r="N362" s="26"/>
      <c r="O362" s="26"/>
      <c r="P362" s="26"/>
      <c r="Q362" s="26"/>
      <c r="R362" s="26"/>
      <c r="S362" s="88">
        <f t="shared" si="233"/>
        <v>0</v>
      </c>
      <c r="T362" s="97">
        <f t="shared" si="234"/>
        <v>100</v>
      </c>
      <c r="U362" s="28">
        <f t="shared" si="218"/>
        <v>100</v>
      </c>
      <c r="V362" s="98">
        <f t="shared" si="235"/>
        <v>0</v>
      </c>
      <c r="W362" s="192">
        <f t="shared" si="236"/>
        <v>100</v>
      </c>
      <c r="X362" s="28">
        <v>100</v>
      </c>
      <c r="Y362" s="98"/>
      <c r="Z362" s="179">
        <f t="shared" si="237"/>
        <v>100</v>
      </c>
      <c r="AA362" s="28">
        <f t="shared" si="238"/>
        <v>100</v>
      </c>
      <c r="AB362" s="98"/>
    </row>
    <row r="363" spans="1:28" s="23" customFormat="1" ht="18.75" x14ac:dyDescent="0.3">
      <c r="A363" s="231" t="s">
        <v>308</v>
      </c>
      <c r="B363" s="42" t="s">
        <v>45</v>
      </c>
      <c r="C363" s="236" t="s">
        <v>80</v>
      </c>
      <c r="D363" s="214">
        <f t="shared" si="228"/>
        <v>0</v>
      </c>
      <c r="E363" s="192"/>
      <c r="F363" s="25"/>
      <c r="G363" s="25">
        <f t="shared" si="232"/>
        <v>167.7</v>
      </c>
      <c r="H363" s="25">
        <v>167.7</v>
      </c>
      <c r="I363" s="25"/>
      <c r="J363" s="25"/>
      <c r="K363" s="26"/>
      <c r="L363" s="26"/>
      <c r="M363" s="26"/>
      <c r="N363" s="26"/>
      <c r="O363" s="26"/>
      <c r="P363" s="26"/>
      <c r="Q363" s="26"/>
      <c r="R363" s="26"/>
      <c r="S363" s="88">
        <f t="shared" si="233"/>
        <v>0</v>
      </c>
      <c r="T363" s="97">
        <f t="shared" si="234"/>
        <v>167.7</v>
      </c>
      <c r="U363" s="28">
        <f t="shared" si="218"/>
        <v>167.7</v>
      </c>
      <c r="V363" s="98">
        <f t="shared" si="235"/>
        <v>0</v>
      </c>
      <c r="W363" s="192">
        <f t="shared" si="236"/>
        <v>167.7</v>
      </c>
      <c r="X363" s="28">
        <v>167.7</v>
      </c>
      <c r="Y363" s="98"/>
      <c r="Z363" s="179">
        <f t="shared" si="237"/>
        <v>100</v>
      </c>
      <c r="AA363" s="28">
        <f t="shared" si="238"/>
        <v>100</v>
      </c>
      <c r="AB363" s="98"/>
    </row>
    <row r="364" spans="1:28" s="23" customFormat="1" ht="56.25" x14ac:dyDescent="0.3">
      <c r="A364" s="231" t="s">
        <v>309</v>
      </c>
      <c r="B364" s="42" t="s">
        <v>45</v>
      </c>
      <c r="C364" s="236" t="s">
        <v>80</v>
      </c>
      <c r="D364" s="214">
        <f t="shared" si="228"/>
        <v>102305.79999999999</v>
      </c>
      <c r="E364" s="192">
        <v>42553.7</v>
      </c>
      <c r="F364" s="25">
        <v>59752.1</v>
      </c>
      <c r="G364" s="25">
        <f t="shared" si="232"/>
        <v>102886.79999999999</v>
      </c>
      <c r="H364" s="25">
        <v>43134.7</v>
      </c>
      <c r="I364" s="25">
        <v>59752.1</v>
      </c>
      <c r="J364" s="25"/>
      <c r="K364" s="26"/>
      <c r="L364" s="26"/>
      <c r="M364" s="26"/>
      <c r="N364" s="26"/>
      <c r="O364" s="26"/>
      <c r="P364" s="26">
        <v>-736</v>
      </c>
      <c r="Q364" s="26"/>
      <c r="R364" s="26"/>
      <c r="S364" s="88">
        <f t="shared" si="233"/>
        <v>-736</v>
      </c>
      <c r="T364" s="97">
        <f t="shared" si="234"/>
        <v>102150.79999999999</v>
      </c>
      <c r="U364" s="28">
        <f t="shared" si="218"/>
        <v>43134.7</v>
      </c>
      <c r="V364" s="98">
        <f t="shared" si="235"/>
        <v>59016.1</v>
      </c>
      <c r="W364" s="192">
        <f t="shared" si="236"/>
        <v>99901.5</v>
      </c>
      <c r="X364" s="28">
        <v>42693.7</v>
      </c>
      <c r="Y364" s="98">
        <v>57207.8</v>
      </c>
      <c r="Z364" s="179">
        <f t="shared" si="237"/>
        <v>97.798059339721291</v>
      </c>
      <c r="AA364" s="28">
        <f t="shared" si="238"/>
        <v>98.97762126547768</v>
      </c>
      <c r="AB364" s="98">
        <f t="shared" ref="AB364:AB400" si="239">SUM(Y364/V364*100)</f>
        <v>96.935920875828813</v>
      </c>
    </row>
    <row r="365" spans="1:28" s="23" customFormat="1" ht="56.25" x14ac:dyDescent="0.3">
      <c r="A365" s="231" t="s">
        <v>310</v>
      </c>
      <c r="B365" s="42" t="s">
        <v>45</v>
      </c>
      <c r="C365" s="236" t="s">
        <v>80</v>
      </c>
      <c r="D365" s="214">
        <f t="shared" si="228"/>
        <v>0</v>
      </c>
      <c r="E365" s="192"/>
      <c r="F365" s="25"/>
      <c r="G365" s="25">
        <f t="shared" si="232"/>
        <v>2797.1</v>
      </c>
      <c r="H365" s="25">
        <v>133.19999999999999</v>
      </c>
      <c r="I365" s="25">
        <v>2663.9</v>
      </c>
      <c r="J365" s="25">
        <v>-133.19999999999999</v>
      </c>
      <c r="K365" s="26"/>
      <c r="L365" s="26"/>
      <c r="M365" s="26"/>
      <c r="N365" s="26"/>
      <c r="O365" s="30">
        <v>-1465.1</v>
      </c>
      <c r="P365" s="26"/>
      <c r="Q365" s="26"/>
      <c r="R365" s="26"/>
      <c r="S365" s="88">
        <f t="shared" si="233"/>
        <v>-1598.3</v>
      </c>
      <c r="T365" s="97">
        <f t="shared" si="234"/>
        <v>1198.8000000000002</v>
      </c>
      <c r="U365" s="28">
        <f t="shared" si="218"/>
        <v>0</v>
      </c>
      <c r="V365" s="98">
        <f t="shared" si="235"/>
        <v>1198.8000000000002</v>
      </c>
      <c r="W365" s="192">
        <f t="shared" si="236"/>
        <v>0</v>
      </c>
      <c r="X365" s="28"/>
      <c r="Y365" s="98"/>
      <c r="Z365" s="179">
        <f t="shared" si="237"/>
        <v>0</v>
      </c>
      <c r="AA365" s="28"/>
      <c r="AB365" s="98">
        <f t="shared" si="239"/>
        <v>0</v>
      </c>
    </row>
    <row r="366" spans="1:28" s="19" customFormat="1" ht="37.5" x14ac:dyDescent="0.3">
      <c r="A366" s="231" t="s">
        <v>311</v>
      </c>
      <c r="B366" s="42" t="s">
        <v>45</v>
      </c>
      <c r="C366" s="236" t="s">
        <v>80</v>
      </c>
      <c r="D366" s="214">
        <f t="shared" si="228"/>
        <v>4320</v>
      </c>
      <c r="E366" s="192">
        <v>2000</v>
      </c>
      <c r="F366" s="25">
        <v>2320</v>
      </c>
      <c r="G366" s="25">
        <f t="shared" si="232"/>
        <v>262.3</v>
      </c>
      <c r="H366" s="25"/>
      <c r="I366" s="25">
        <v>262.3</v>
      </c>
      <c r="J366" s="25"/>
      <c r="K366" s="35"/>
      <c r="L366" s="35"/>
      <c r="M366" s="35"/>
      <c r="N366" s="35"/>
      <c r="O366" s="35"/>
      <c r="P366" s="35"/>
      <c r="Q366" s="35"/>
      <c r="R366" s="35"/>
      <c r="S366" s="88">
        <f t="shared" si="233"/>
        <v>0</v>
      </c>
      <c r="T366" s="97">
        <f t="shared" si="234"/>
        <v>262.3</v>
      </c>
      <c r="U366" s="28">
        <f t="shared" si="218"/>
        <v>0</v>
      </c>
      <c r="V366" s="98">
        <f t="shared" si="235"/>
        <v>262.3</v>
      </c>
      <c r="W366" s="192">
        <f t="shared" si="236"/>
        <v>215.6</v>
      </c>
      <c r="X366" s="28"/>
      <c r="Y366" s="98">
        <v>215.6</v>
      </c>
      <c r="Z366" s="179">
        <f t="shared" si="237"/>
        <v>82.19595882577201</v>
      </c>
      <c r="AA366" s="28"/>
      <c r="AB366" s="98">
        <f t="shared" si="239"/>
        <v>82.19595882577201</v>
      </c>
    </row>
    <row r="367" spans="1:28" s="19" customFormat="1" ht="18.75" hidden="1" outlineLevel="1" x14ac:dyDescent="0.3">
      <c r="A367" s="231" t="s">
        <v>266</v>
      </c>
      <c r="B367" s="42" t="s">
        <v>45</v>
      </c>
      <c r="C367" s="236" t="s">
        <v>80</v>
      </c>
      <c r="D367" s="214">
        <f t="shared" si="228"/>
        <v>0</v>
      </c>
      <c r="E367" s="192"/>
      <c r="F367" s="25"/>
      <c r="G367" s="25">
        <f t="shared" si="232"/>
        <v>0</v>
      </c>
      <c r="H367" s="25"/>
      <c r="I367" s="25"/>
      <c r="J367" s="25"/>
      <c r="K367" s="35"/>
      <c r="L367" s="35"/>
      <c r="M367" s="35"/>
      <c r="N367" s="35"/>
      <c r="O367" s="35"/>
      <c r="P367" s="35"/>
      <c r="Q367" s="35"/>
      <c r="R367" s="35"/>
      <c r="S367" s="88">
        <f t="shared" si="233"/>
        <v>0</v>
      </c>
      <c r="T367" s="97">
        <f t="shared" si="234"/>
        <v>0</v>
      </c>
      <c r="U367" s="28">
        <f t="shared" si="218"/>
        <v>0</v>
      </c>
      <c r="V367" s="98">
        <f t="shared" si="235"/>
        <v>0</v>
      </c>
      <c r="W367" s="192">
        <f t="shared" si="236"/>
        <v>0</v>
      </c>
      <c r="X367" s="28"/>
      <c r="Y367" s="98"/>
      <c r="Z367" s="179" t="e">
        <f t="shared" si="237"/>
        <v>#DIV/0!</v>
      </c>
      <c r="AA367" s="28" t="e">
        <f t="shared" si="238"/>
        <v>#DIV/0!</v>
      </c>
      <c r="AB367" s="98" t="e">
        <f t="shared" si="239"/>
        <v>#DIV/0!</v>
      </c>
    </row>
    <row r="368" spans="1:28" s="19" customFormat="1" ht="18.75" hidden="1" outlineLevel="1" x14ac:dyDescent="0.3">
      <c r="A368" s="231" t="s">
        <v>267</v>
      </c>
      <c r="B368" s="42" t="s">
        <v>45</v>
      </c>
      <c r="C368" s="236" t="s">
        <v>80</v>
      </c>
      <c r="D368" s="214">
        <f t="shared" si="228"/>
        <v>0</v>
      </c>
      <c r="E368" s="192"/>
      <c r="F368" s="25"/>
      <c r="G368" s="25">
        <f t="shared" si="232"/>
        <v>0</v>
      </c>
      <c r="H368" s="25"/>
      <c r="I368" s="25"/>
      <c r="J368" s="25"/>
      <c r="K368" s="35"/>
      <c r="L368" s="35"/>
      <c r="M368" s="35"/>
      <c r="N368" s="35"/>
      <c r="O368" s="35"/>
      <c r="P368" s="35"/>
      <c r="Q368" s="35"/>
      <c r="R368" s="35"/>
      <c r="S368" s="88">
        <f t="shared" si="233"/>
        <v>0</v>
      </c>
      <c r="T368" s="97">
        <f t="shared" si="234"/>
        <v>0</v>
      </c>
      <c r="U368" s="28">
        <f t="shared" si="218"/>
        <v>0</v>
      </c>
      <c r="V368" s="98">
        <f t="shared" si="235"/>
        <v>0</v>
      </c>
      <c r="W368" s="192">
        <f t="shared" si="236"/>
        <v>0</v>
      </c>
      <c r="X368" s="28"/>
      <c r="Y368" s="98"/>
      <c r="Z368" s="179" t="e">
        <f t="shared" si="237"/>
        <v>#DIV/0!</v>
      </c>
      <c r="AA368" s="28" t="e">
        <f t="shared" si="238"/>
        <v>#DIV/0!</v>
      </c>
      <c r="AB368" s="98" t="e">
        <f t="shared" si="239"/>
        <v>#DIV/0!</v>
      </c>
    </row>
    <row r="369" spans="1:28" s="19" customFormat="1" ht="18.75" hidden="1" outlineLevel="1" x14ac:dyDescent="0.3">
      <c r="A369" s="231" t="s">
        <v>268</v>
      </c>
      <c r="B369" s="42" t="s">
        <v>45</v>
      </c>
      <c r="C369" s="236" t="s">
        <v>80</v>
      </c>
      <c r="D369" s="214">
        <f t="shared" si="228"/>
        <v>0</v>
      </c>
      <c r="E369" s="192"/>
      <c r="F369" s="25"/>
      <c r="G369" s="25">
        <f t="shared" si="232"/>
        <v>0</v>
      </c>
      <c r="H369" s="25"/>
      <c r="I369" s="25"/>
      <c r="J369" s="25"/>
      <c r="K369" s="35"/>
      <c r="L369" s="35"/>
      <c r="M369" s="35"/>
      <c r="N369" s="35"/>
      <c r="O369" s="35"/>
      <c r="P369" s="35"/>
      <c r="Q369" s="35"/>
      <c r="R369" s="35"/>
      <c r="S369" s="88">
        <f t="shared" si="233"/>
        <v>0</v>
      </c>
      <c r="T369" s="97">
        <f t="shared" si="234"/>
        <v>0</v>
      </c>
      <c r="U369" s="28">
        <f t="shared" si="218"/>
        <v>0</v>
      </c>
      <c r="V369" s="98">
        <f t="shared" si="235"/>
        <v>0</v>
      </c>
      <c r="W369" s="192">
        <f t="shared" si="236"/>
        <v>0</v>
      </c>
      <c r="X369" s="28"/>
      <c r="Y369" s="98"/>
      <c r="Z369" s="179" t="e">
        <f t="shared" si="237"/>
        <v>#DIV/0!</v>
      </c>
      <c r="AA369" s="28" t="e">
        <f t="shared" si="238"/>
        <v>#DIV/0!</v>
      </c>
      <c r="AB369" s="98" t="e">
        <f t="shared" si="239"/>
        <v>#DIV/0!</v>
      </c>
    </row>
    <row r="370" spans="1:28" s="19" customFormat="1" ht="18.75" hidden="1" outlineLevel="1" x14ac:dyDescent="0.3">
      <c r="A370" s="231" t="s">
        <v>269</v>
      </c>
      <c r="B370" s="42" t="s">
        <v>45</v>
      </c>
      <c r="C370" s="236" t="s">
        <v>80</v>
      </c>
      <c r="D370" s="214">
        <f t="shared" si="228"/>
        <v>0</v>
      </c>
      <c r="E370" s="192"/>
      <c r="F370" s="25"/>
      <c r="G370" s="25">
        <f t="shared" si="232"/>
        <v>0</v>
      </c>
      <c r="H370" s="25"/>
      <c r="I370" s="25"/>
      <c r="J370" s="25"/>
      <c r="K370" s="35"/>
      <c r="L370" s="35"/>
      <c r="M370" s="35"/>
      <c r="N370" s="35"/>
      <c r="O370" s="35"/>
      <c r="P370" s="35"/>
      <c r="Q370" s="35"/>
      <c r="R370" s="35"/>
      <c r="S370" s="88">
        <f t="shared" si="233"/>
        <v>0</v>
      </c>
      <c r="T370" s="97">
        <f t="shared" si="234"/>
        <v>0</v>
      </c>
      <c r="U370" s="28">
        <f t="shared" si="218"/>
        <v>0</v>
      </c>
      <c r="V370" s="98">
        <f t="shared" si="235"/>
        <v>0</v>
      </c>
      <c r="W370" s="192">
        <f t="shared" si="236"/>
        <v>0</v>
      </c>
      <c r="X370" s="28"/>
      <c r="Y370" s="98"/>
      <c r="Z370" s="179" t="e">
        <f t="shared" si="237"/>
        <v>#DIV/0!</v>
      </c>
      <c r="AA370" s="28" t="e">
        <f t="shared" si="238"/>
        <v>#DIV/0!</v>
      </c>
      <c r="AB370" s="98" t="e">
        <f t="shared" si="239"/>
        <v>#DIV/0!</v>
      </c>
    </row>
    <row r="371" spans="1:28" s="19" customFormat="1" ht="18.75" hidden="1" outlineLevel="1" x14ac:dyDescent="0.3">
      <c r="A371" s="231" t="s">
        <v>271</v>
      </c>
      <c r="B371" s="42" t="s">
        <v>45</v>
      </c>
      <c r="C371" s="236" t="s">
        <v>80</v>
      </c>
      <c r="D371" s="214">
        <f t="shared" si="228"/>
        <v>0</v>
      </c>
      <c r="E371" s="192"/>
      <c r="F371" s="25"/>
      <c r="G371" s="25">
        <f t="shared" si="232"/>
        <v>0</v>
      </c>
      <c r="H371" s="25"/>
      <c r="I371" s="25"/>
      <c r="J371" s="25"/>
      <c r="K371" s="35"/>
      <c r="L371" s="35"/>
      <c r="M371" s="35"/>
      <c r="N371" s="35"/>
      <c r="O371" s="35"/>
      <c r="P371" s="35"/>
      <c r="Q371" s="35"/>
      <c r="R371" s="35"/>
      <c r="S371" s="88">
        <f t="shared" si="233"/>
        <v>0</v>
      </c>
      <c r="T371" s="97">
        <f t="shared" si="234"/>
        <v>0</v>
      </c>
      <c r="U371" s="28">
        <f t="shared" si="218"/>
        <v>0</v>
      </c>
      <c r="V371" s="98">
        <f t="shared" si="235"/>
        <v>0</v>
      </c>
      <c r="W371" s="192">
        <f t="shared" si="236"/>
        <v>0</v>
      </c>
      <c r="X371" s="28"/>
      <c r="Y371" s="98"/>
      <c r="Z371" s="179" t="e">
        <f t="shared" si="237"/>
        <v>#DIV/0!</v>
      </c>
      <c r="AA371" s="28" t="e">
        <f t="shared" si="238"/>
        <v>#DIV/0!</v>
      </c>
      <c r="AB371" s="98" t="e">
        <f t="shared" si="239"/>
        <v>#DIV/0!</v>
      </c>
    </row>
    <row r="372" spans="1:28" s="19" customFormat="1" ht="18.75" hidden="1" outlineLevel="1" x14ac:dyDescent="0.3">
      <c r="A372" s="231" t="s">
        <v>312</v>
      </c>
      <c r="B372" s="42" t="s">
        <v>45</v>
      </c>
      <c r="C372" s="236" t="s">
        <v>80</v>
      </c>
      <c r="D372" s="214">
        <f t="shared" si="228"/>
        <v>0</v>
      </c>
      <c r="E372" s="192"/>
      <c r="F372" s="25"/>
      <c r="G372" s="25">
        <f t="shared" si="232"/>
        <v>0</v>
      </c>
      <c r="H372" s="25"/>
      <c r="I372" s="25"/>
      <c r="J372" s="25"/>
      <c r="K372" s="35"/>
      <c r="L372" s="35"/>
      <c r="M372" s="35"/>
      <c r="N372" s="35"/>
      <c r="O372" s="35"/>
      <c r="P372" s="35"/>
      <c r="Q372" s="35"/>
      <c r="R372" s="35"/>
      <c r="S372" s="88">
        <f t="shared" si="233"/>
        <v>0</v>
      </c>
      <c r="T372" s="97">
        <f t="shared" si="234"/>
        <v>0</v>
      </c>
      <c r="U372" s="28">
        <f t="shared" si="218"/>
        <v>0</v>
      </c>
      <c r="V372" s="98">
        <f t="shared" si="235"/>
        <v>0</v>
      </c>
      <c r="W372" s="192">
        <f t="shared" si="236"/>
        <v>0</v>
      </c>
      <c r="X372" s="28"/>
      <c r="Y372" s="98"/>
      <c r="Z372" s="179" t="e">
        <f t="shared" si="237"/>
        <v>#DIV/0!</v>
      </c>
      <c r="AA372" s="28" t="e">
        <f t="shared" si="238"/>
        <v>#DIV/0!</v>
      </c>
      <c r="AB372" s="98" t="e">
        <f t="shared" si="239"/>
        <v>#DIV/0!</v>
      </c>
    </row>
    <row r="373" spans="1:28" s="19" customFormat="1" ht="37.5" hidden="1" outlineLevel="1" x14ac:dyDescent="0.3">
      <c r="A373" s="231" t="s">
        <v>313</v>
      </c>
      <c r="B373" s="42" t="s">
        <v>45</v>
      </c>
      <c r="C373" s="236" t="s">
        <v>80</v>
      </c>
      <c r="D373" s="214">
        <f t="shared" si="228"/>
        <v>0</v>
      </c>
      <c r="E373" s="192"/>
      <c r="F373" s="25"/>
      <c r="G373" s="25">
        <f t="shared" si="232"/>
        <v>0</v>
      </c>
      <c r="H373" s="25"/>
      <c r="I373" s="25"/>
      <c r="J373" s="25"/>
      <c r="K373" s="35"/>
      <c r="L373" s="35"/>
      <c r="M373" s="35"/>
      <c r="N373" s="35"/>
      <c r="O373" s="35"/>
      <c r="P373" s="35"/>
      <c r="Q373" s="35"/>
      <c r="R373" s="35"/>
      <c r="S373" s="88">
        <f t="shared" si="233"/>
        <v>0</v>
      </c>
      <c r="T373" s="97">
        <f t="shared" si="234"/>
        <v>0</v>
      </c>
      <c r="U373" s="28">
        <f t="shared" si="218"/>
        <v>0</v>
      </c>
      <c r="V373" s="98">
        <f t="shared" si="235"/>
        <v>0</v>
      </c>
      <c r="W373" s="192">
        <f t="shared" si="236"/>
        <v>0</v>
      </c>
      <c r="X373" s="28"/>
      <c r="Y373" s="98"/>
      <c r="Z373" s="179"/>
      <c r="AA373" s="28"/>
      <c r="AB373" s="98"/>
    </row>
    <row r="374" spans="1:28" s="19" customFormat="1" ht="56.25" collapsed="1" x14ac:dyDescent="0.3">
      <c r="A374" s="231" t="s">
        <v>314</v>
      </c>
      <c r="B374" s="42" t="s">
        <v>45</v>
      </c>
      <c r="C374" s="236" t="s">
        <v>80</v>
      </c>
      <c r="D374" s="214">
        <f t="shared" si="228"/>
        <v>10008</v>
      </c>
      <c r="E374" s="192">
        <v>5004</v>
      </c>
      <c r="F374" s="25">
        <v>5004</v>
      </c>
      <c r="G374" s="25">
        <f t="shared" si="232"/>
        <v>0</v>
      </c>
      <c r="H374" s="25"/>
      <c r="I374" s="25"/>
      <c r="J374" s="25"/>
      <c r="K374" s="35"/>
      <c r="L374" s="35"/>
      <c r="M374" s="35"/>
      <c r="N374" s="35"/>
      <c r="O374" s="35"/>
      <c r="P374" s="35"/>
      <c r="Q374" s="35"/>
      <c r="R374" s="35"/>
      <c r="S374" s="88">
        <f t="shared" si="233"/>
        <v>0</v>
      </c>
      <c r="T374" s="97">
        <f t="shared" si="234"/>
        <v>0</v>
      </c>
      <c r="U374" s="28">
        <f t="shared" si="218"/>
        <v>0</v>
      </c>
      <c r="V374" s="98">
        <f t="shared" si="235"/>
        <v>0</v>
      </c>
      <c r="W374" s="192">
        <f t="shared" si="236"/>
        <v>0</v>
      </c>
      <c r="X374" s="28"/>
      <c r="Y374" s="98"/>
      <c r="Z374" s="179"/>
      <c r="AA374" s="28"/>
      <c r="AB374" s="98"/>
    </row>
    <row r="375" spans="1:28" s="19" customFormat="1" ht="56.25" x14ac:dyDescent="0.3">
      <c r="A375" s="231" t="s">
        <v>289</v>
      </c>
      <c r="B375" s="42" t="s">
        <v>45</v>
      </c>
      <c r="C375" s="236" t="s">
        <v>80</v>
      </c>
      <c r="D375" s="214">
        <f t="shared" si="228"/>
        <v>250</v>
      </c>
      <c r="E375" s="192"/>
      <c r="F375" s="25">
        <v>250</v>
      </c>
      <c r="G375" s="25">
        <f t="shared" si="232"/>
        <v>0</v>
      </c>
      <c r="H375" s="25"/>
      <c r="I375" s="25">
        <v>0</v>
      </c>
      <c r="J375" s="25"/>
      <c r="K375" s="35"/>
      <c r="L375" s="35"/>
      <c r="M375" s="35"/>
      <c r="N375" s="35"/>
      <c r="O375" s="35"/>
      <c r="P375" s="35"/>
      <c r="Q375" s="35"/>
      <c r="R375" s="35"/>
      <c r="S375" s="88">
        <f t="shared" si="233"/>
        <v>0</v>
      </c>
      <c r="T375" s="97">
        <f t="shared" si="234"/>
        <v>0</v>
      </c>
      <c r="U375" s="28">
        <f t="shared" si="218"/>
        <v>0</v>
      </c>
      <c r="V375" s="98">
        <f t="shared" si="235"/>
        <v>0</v>
      </c>
      <c r="W375" s="192">
        <f t="shared" si="236"/>
        <v>0</v>
      </c>
      <c r="X375" s="28"/>
      <c r="Y375" s="98"/>
      <c r="Z375" s="179"/>
      <c r="AA375" s="28"/>
      <c r="AB375" s="98"/>
    </row>
    <row r="376" spans="1:28" s="23" customFormat="1" ht="37.5" x14ac:dyDescent="0.3">
      <c r="A376" s="231" t="s">
        <v>315</v>
      </c>
      <c r="B376" s="42" t="s">
        <v>45</v>
      </c>
      <c r="C376" s="236" t="s">
        <v>80</v>
      </c>
      <c r="D376" s="214">
        <f t="shared" si="228"/>
        <v>500</v>
      </c>
      <c r="E376" s="192">
        <v>500</v>
      </c>
      <c r="F376" s="25"/>
      <c r="G376" s="25">
        <f t="shared" si="232"/>
        <v>1727.7</v>
      </c>
      <c r="H376" s="25">
        <v>1727.7</v>
      </c>
      <c r="I376" s="25"/>
      <c r="J376" s="25"/>
      <c r="K376" s="26"/>
      <c r="L376" s="26"/>
      <c r="M376" s="26"/>
      <c r="N376" s="26"/>
      <c r="O376" s="26"/>
      <c r="P376" s="26"/>
      <c r="Q376" s="26"/>
      <c r="R376" s="26"/>
      <c r="S376" s="88">
        <f t="shared" si="233"/>
        <v>0</v>
      </c>
      <c r="T376" s="97">
        <f t="shared" si="234"/>
        <v>1727.7</v>
      </c>
      <c r="U376" s="28">
        <f t="shared" si="218"/>
        <v>1727.7</v>
      </c>
      <c r="V376" s="98">
        <f t="shared" si="235"/>
        <v>0</v>
      </c>
      <c r="W376" s="192">
        <f t="shared" si="236"/>
        <v>1678.8</v>
      </c>
      <c r="X376" s="28">
        <v>1678.8</v>
      </c>
      <c r="Y376" s="98"/>
      <c r="Z376" s="179">
        <f t="shared" si="237"/>
        <v>97.169647508247962</v>
      </c>
      <c r="AA376" s="28">
        <f t="shared" si="238"/>
        <v>97.169647508247962</v>
      </c>
      <c r="AB376" s="98" t="e">
        <f t="shared" si="239"/>
        <v>#DIV/0!</v>
      </c>
    </row>
    <row r="377" spans="1:28" s="23" customFormat="1" ht="18.75" x14ac:dyDescent="0.3">
      <c r="A377" s="229" t="s">
        <v>316</v>
      </c>
      <c r="B377" s="43" t="s">
        <v>45</v>
      </c>
      <c r="C377" s="230" t="s">
        <v>45</v>
      </c>
      <c r="D377" s="213">
        <f t="shared" si="228"/>
        <v>51588.099999999991</v>
      </c>
      <c r="E377" s="201">
        <f>SUM(E378+E392+E398+E401+E404+E405)</f>
        <v>38272.799999999996</v>
      </c>
      <c r="F377" s="51">
        <f>SUM(F378+F392+F398+F401+F404+F405+F408)</f>
        <v>13315.3</v>
      </c>
      <c r="G377" s="21">
        <f t="shared" si="232"/>
        <v>67995</v>
      </c>
      <c r="H377" s="51">
        <f t="shared" ref="H377:Y377" si="240">H378+H379+H401+H404+H405+H408</f>
        <v>52665.600000000006</v>
      </c>
      <c r="I377" s="51">
        <f t="shared" si="240"/>
        <v>15329.399999999998</v>
      </c>
      <c r="J377" s="51">
        <f t="shared" si="240"/>
        <v>-150.30000000000001</v>
      </c>
      <c r="K377" s="51">
        <f t="shared" si="240"/>
        <v>0</v>
      </c>
      <c r="L377" s="51">
        <f t="shared" si="240"/>
        <v>0</v>
      </c>
      <c r="M377" s="51">
        <f t="shared" si="240"/>
        <v>0</v>
      </c>
      <c r="N377" s="51">
        <f t="shared" si="240"/>
        <v>0</v>
      </c>
      <c r="O377" s="51">
        <f t="shared" si="240"/>
        <v>0</v>
      </c>
      <c r="P377" s="51">
        <f t="shared" si="240"/>
        <v>0</v>
      </c>
      <c r="Q377" s="51">
        <f t="shared" si="240"/>
        <v>0</v>
      </c>
      <c r="R377" s="51">
        <f t="shared" si="240"/>
        <v>0</v>
      </c>
      <c r="S377" s="89">
        <f t="shared" si="240"/>
        <v>-150.30000000000001</v>
      </c>
      <c r="T377" s="115">
        <f t="shared" si="240"/>
        <v>67844.7</v>
      </c>
      <c r="U377" s="51">
        <f t="shared" si="240"/>
        <v>52515.3</v>
      </c>
      <c r="V377" s="116">
        <f t="shared" si="240"/>
        <v>15329.399999999998</v>
      </c>
      <c r="W377" s="201">
        <f t="shared" si="240"/>
        <v>67349.7</v>
      </c>
      <c r="X377" s="51">
        <f t="shared" si="240"/>
        <v>52020.3</v>
      </c>
      <c r="Y377" s="116">
        <f t="shared" si="240"/>
        <v>15329.399999999998</v>
      </c>
      <c r="Z377" s="178">
        <f t="shared" si="237"/>
        <v>99.270392528819499</v>
      </c>
      <c r="AA377" s="156">
        <f t="shared" si="238"/>
        <v>99.057417552598963</v>
      </c>
      <c r="AB377" s="171">
        <f t="shared" si="239"/>
        <v>100</v>
      </c>
    </row>
    <row r="378" spans="1:28" s="38" customFormat="1" ht="93.75" x14ac:dyDescent="0.3">
      <c r="A378" s="233" t="s">
        <v>317</v>
      </c>
      <c r="B378" s="45" t="s">
        <v>45</v>
      </c>
      <c r="C378" s="234" t="s">
        <v>45</v>
      </c>
      <c r="D378" s="217">
        <f t="shared" si="228"/>
        <v>15342.9</v>
      </c>
      <c r="E378" s="202">
        <f>SUM(E379+E381+E382+E383+E384+E385+E386+E387+E388+E389+E390+E391)</f>
        <v>2027.6</v>
      </c>
      <c r="F378" s="52">
        <v>13315.3</v>
      </c>
      <c r="G378" s="37">
        <f t="shared" si="232"/>
        <v>0</v>
      </c>
      <c r="H378" s="52">
        <v>0</v>
      </c>
      <c r="I378" s="52">
        <v>0</v>
      </c>
      <c r="J378" s="52">
        <v>0</v>
      </c>
      <c r="K378" s="52">
        <v>0</v>
      </c>
      <c r="L378" s="52">
        <v>0</v>
      </c>
      <c r="M378" s="52">
        <v>0</v>
      </c>
      <c r="N378" s="52">
        <v>0</v>
      </c>
      <c r="O378" s="52">
        <v>0</v>
      </c>
      <c r="P378" s="52">
        <v>0</v>
      </c>
      <c r="Q378" s="52">
        <v>0</v>
      </c>
      <c r="R378" s="52">
        <v>0</v>
      </c>
      <c r="S378" s="90">
        <v>0</v>
      </c>
      <c r="T378" s="117">
        <v>0</v>
      </c>
      <c r="U378" s="52">
        <v>0</v>
      </c>
      <c r="V378" s="118">
        <v>0</v>
      </c>
      <c r="W378" s="202">
        <v>0</v>
      </c>
      <c r="X378" s="52">
        <v>0</v>
      </c>
      <c r="Y378" s="118">
        <v>0</v>
      </c>
      <c r="Z378" s="179">
        <v>0</v>
      </c>
      <c r="AA378" s="28">
        <v>0</v>
      </c>
      <c r="AB378" s="98">
        <v>0</v>
      </c>
    </row>
    <row r="379" spans="1:28" s="38" customFormat="1" ht="75" x14ac:dyDescent="0.3">
      <c r="A379" s="233" t="s">
        <v>318</v>
      </c>
      <c r="B379" s="45" t="s">
        <v>45</v>
      </c>
      <c r="C379" s="234" t="s">
        <v>45</v>
      </c>
      <c r="D379" s="217">
        <f t="shared" si="228"/>
        <v>0</v>
      </c>
      <c r="E379" s="195"/>
      <c r="F379" s="37"/>
      <c r="G379" s="37">
        <f>SUM(H379:I379)</f>
        <v>26204.400000000001</v>
      </c>
      <c r="H379" s="41">
        <f>SUM(H380:H400)</f>
        <v>12028.500000000002</v>
      </c>
      <c r="I379" s="41">
        <f t="shared" ref="I379:V379" si="241">SUM(I380:I400)</f>
        <v>14175.899999999998</v>
      </c>
      <c r="J379" s="41">
        <f t="shared" si="241"/>
        <v>0</v>
      </c>
      <c r="K379" s="41">
        <f t="shared" si="241"/>
        <v>0</v>
      </c>
      <c r="L379" s="41">
        <f t="shared" si="241"/>
        <v>0</v>
      </c>
      <c r="M379" s="41">
        <f t="shared" si="241"/>
        <v>0</v>
      </c>
      <c r="N379" s="41">
        <f t="shared" si="241"/>
        <v>0</v>
      </c>
      <c r="O379" s="41">
        <f t="shared" si="241"/>
        <v>0</v>
      </c>
      <c r="P379" s="41">
        <f t="shared" si="241"/>
        <v>0</v>
      </c>
      <c r="Q379" s="41">
        <f t="shared" si="241"/>
        <v>0</v>
      </c>
      <c r="R379" s="41">
        <f t="shared" si="241"/>
        <v>0</v>
      </c>
      <c r="S379" s="86">
        <f t="shared" si="241"/>
        <v>0</v>
      </c>
      <c r="T379" s="110">
        <f t="shared" si="241"/>
        <v>26204.399999999998</v>
      </c>
      <c r="U379" s="41">
        <f t="shared" si="241"/>
        <v>12028.500000000002</v>
      </c>
      <c r="V379" s="111">
        <f t="shared" si="241"/>
        <v>14175.899999999998</v>
      </c>
      <c r="W379" s="199">
        <f t="shared" ref="W379:Y379" si="242">SUM(W380:W400)</f>
        <v>26204.399999999998</v>
      </c>
      <c r="X379" s="41">
        <f t="shared" si="242"/>
        <v>12028.500000000002</v>
      </c>
      <c r="Y379" s="111">
        <f t="shared" si="242"/>
        <v>14175.899999999998</v>
      </c>
      <c r="Z379" s="179">
        <f t="shared" si="237"/>
        <v>100</v>
      </c>
      <c r="AA379" s="28">
        <f t="shared" si="238"/>
        <v>100</v>
      </c>
      <c r="AB379" s="98">
        <f t="shared" si="239"/>
        <v>100</v>
      </c>
    </row>
    <row r="380" spans="1:28" s="23" customFormat="1" ht="18.75" x14ac:dyDescent="0.3">
      <c r="A380" s="231" t="s">
        <v>319</v>
      </c>
      <c r="B380" s="42" t="s">
        <v>45</v>
      </c>
      <c r="C380" s="232" t="s">
        <v>45</v>
      </c>
      <c r="D380" s="214"/>
      <c r="E380" s="192"/>
      <c r="F380" s="25"/>
      <c r="G380" s="25">
        <f>SUM(H380:I380)</f>
        <v>9073.7000000000007</v>
      </c>
      <c r="H380" s="26">
        <v>993.1</v>
      </c>
      <c r="I380" s="25">
        <v>8080.6</v>
      </c>
      <c r="J380" s="25"/>
      <c r="K380" s="26"/>
      <c r="L380" s="26"/>
      <c r="M380" s="26"/>
      <c r="N380" s="26"/>
      <c r="O380" s="26"/>
      <c r="P380" s="26"/>
      <c r="Q380" s="26"/>
      <c r="R380" s="26"/>
      <c r="S380" s="88">
        <f t="shared" si="233"/>
        <v>0</v>
      </c>
      <c r="T380" s="97">
        <f t="shared" si="234"/>
        <v>9073.7000000000007</v>
      </c>
      <c r="U380" s="28">
        <f t="shared" ref="U380:U404" si="243">H380+J380+K380+M380+N380</f>
        <v>993.1</v>
      </c>
      <c r="V380" s="98">
        <f t="shared" si="235"/>
        <v>8080.6</v>
      </c>
      <c r="W380" s="192">
        <f t="shared" ref="W380:W400" si="244">SUM(X380:Y380)</f>
        <v>9073.7000000000007</v>
      </c>
      <c r="X380" s="28">
        <v>993.1</v>
      </c>
      <c r="Y380" s="98">
        <v>8080.6</v>
      </c>
      <c r="Z380" s="179">
        <f t="shared" si="237"/>
        <v>100</v>
      </c>
      <c r="AA380" s="28">
        <f t="shared" si="238"/>
        <v>100</v>
      </c>
      <c r="AB380" s="98">
        <f t="shared" si="239"/>
        <v>100</v>
      </c>
    </row>
    <row r="381" spans="1:28" s="23" customFormat="1" ht="18.75" x14ac:dyDescent="0.3">
      <c r="A381" s="231" t="s">
        <v>320</v>
      </c>
      <c r="B381" s="42" t="s">
        <v>45</v>
      </c>
      <c r="C381" s="232" t="s">
        <v>45</v>
      </c>
      <c r="D381" s="214">
        <f t="shared" si="228"/>
        <v>0</v>
      </c>
      <c r="E381" s="192"/>
      <c r="F381" s="25"/>
      <c r="G381" s="25">
        <f t="shared" si="232"/>
        <v>8380.7000000000007</v>
      </c>
      <c r="H381" s="26">
        <v>2730.8</v>
      </c>
      <c r="I381" s="25">
        <v>5649.9</v>
      </c>
      <c r="J381" s="25"/>
      <c r="K381" s="26"/>
      <c r="L381" s="26"/>
      <c r="M381" s="26"/>
      <c r="N381" s="26"/>
      <c r="O381" s="26"/>
      <c r="P381" s="26"/>
      <c r="Q381" s="26"/>
      <c r="R381" s="26"/>
      <c r="S381" s="88">
        <f t="shared" si="233"/>
        <v>0</v>
      </c>
      <c r="T381" s="97">
        <f t="shared" si="234"/>
        <v>8380.7000000000007</v>
      </c>
      <c r="U381" s="28">
        <f t="shared" si="243"/>
        <v>2730.8</v>
      </c>
      <c r="V381" s="98">
        <f t="shared" si="235"/>
        <v>5649.9</v>
      </c>
      <c r="W381" s="192">
        <f t="shared" si="244"/>
        <v>8380.7000000000007</v>
      </c>
      <c r="X381" s="28">
        <v>2730.8</v>
      </c>
      <c r="Y381" s="98">
        <v>5649.9</v>
      </c>
      <c r="Z381" s="179">
        <f t="shared" si="237"/>
        <v>100</v>
      </c>
      <c r="AA381" s="28">
        <f t="shared" si="238"/>
        <v>100</v>
      </c>
      <c r="AB381" s="98">
        <f t="shared" si="239"/>
        <v>100</v>
      </c>
    </row>
    <row r="382" spans="1:28" s="23" customFormat="1" ht="18.75" x14ac:dyDescent="0.3">
      <c r="A382" s="231" t="s">
        <v>284</v>
      </c>
      <c r="B382" s="42" t="s">
        <v>45</v>
      </c>
      <c r="C382" s="232" t="s">
        <v>45</v>
      </c>
      <c r="D382" s="214">
        <f t="shared" si="228"/>
        <v>0</v>
      </c>
      <c r="E382" s="192"/>
      <c r="F382" s="25"/>
      <c r="G382" s="25">
        <f t="shared" si="232"/>
        <v>184.8</v>
      </c>
      <c r="H382" s="26">
        <v>184.8</v>
      </c>
      <c r="I382" s="25"/>
      <c r="J382" s="25"/>
      <c r="K382" s="26"/>
      <c r="L382" s="26"/>
      <c r="M382" s="26"/>
      <c r="N382" s="26"/>
      <c r="O382" s="26"/>
      <c r="P382" s="26"/>
      <c r="Q382" s="26"/>
      <c r="R382" s="26"/>
      <c r="S382" s="88">
        <f t="shared" si="233"/>
        <v>0</v>
      </c>
      <c r="T382" s="97">
        <f t="shared" si="234"/>
        <v>184.8</v>
      </c>
      <c r="U382" s="28">
        <f t="shared" si="243"/>
        <v>184.8</v>
      </c>
      <c r="V382" s="98">
        <f t="shared" si="235"/>
        <v>0</v>
      </c>
      <c r="W382" s="192">
        <f t="shared" si="244"/>
        <v>184.8</v>
      </c>
      <c r="X382" s="28">
        <v>184.8</v>
      </c>
      <c r="Y382" s="98"/>
      <c r="Z382" s="179">
        <f t="shared" si="237"/>
        <v>100</v>
      </c>
      <c r="AA382" s="28">
        <f t="shared" si="238"/>
        <v>100</v>
      </c>
      <c r="AB382" s="98"/>
    </row>
    <row r="383" spans="1:28" s="23" customFormat="1" ht="18.75" x14ac:dyDescent="0.3">
      <c r="A383" s="231" t="s">
        <v>285</v>
      </c>
      <c r="B383" s="42" t="s">
        <v>45</v>
      </c>
      <c r="C383" s="232" t="s">
        <v>45</v>
      </c>
      <c r="D383" s="214">
        <f t="shared" si="228"/>
        <v>0</v>
      </c>
      <c r="E383" s="192"/>
      <c r="F383" s="25"/>
      <c r="G383" s="25">
        <f t="shared" si="232"/>
        <v>349.8</v>
      </c>
      <c r="H383" s="26">
        <v>349.8</v>
      </c>
      <c r="I383" s="25"/>
      <c r="J383" s="25"/>
      <c r="K383" s="26"/>
      <c r="L383" s="26"/>
      <c r="M383" s="26"/>
      <c r="N383" s="26"/>
      <c r="O383" s="26"/>
      <c r="P383" s="26"/>
      <c r="Q383" s="26"/>
      <c r="R383" s="26"/>
      <c r="S383" s="88">
        <f t="shared" si="233"/>
        <v>0</v>
      </c>
      <c r="T383" s="97">
        <f t="shared" si="234"/>
        <v>349.8</v>
      </c>
      <c r="U383" s="28">
        <f t="shared" si="243"/>
        <v>349.8</v>
      </c>
      <c r="V383" s="98">
        <f t="shared" si="235"/>
        <v>0</v>
      </c>
      <c r="W383" s="192">
        <f t="shared" si="244"/>
        <v>349.8</v>
      </c>
      <c r="X383" s="28">
        <v>349.8</v>
      </c>
      <c r="Y383" s="98"/>
      <c r="Z383" s="179">
        <f t="shared" si="237"/>
        <v>100</v>
      </c>
      <c r="AA383" s="28">
        <f t="shared" si="238"/>
        <v>100</v>
      </c>
      <c r="AB383" s="98"/>
    </row>
    <row r="384" spans="1:28" s="23" customFormat="1" ht="18.75" x14ac:dyDescent="0.3">
      <c r="A384" s="231" t="s">
        <v>249</v>
      </c>
      <c r="B384" s="42" t="s">
        <v>45</v>
      </c>
      <c r="C384" s="232" t="s">
        <v>45</v>
      </c>
      <c r="D384" s="214">
        <f t="shared" si="228"/>
        <v>0</v>
      </c>
      <c r="E384" s="192"/>
      <c r="F384" s="25"/>
      <c r="G384" s="25">
        <f t="shared" si="232"/>
        <v>413</v>
      </c>
      <c r="H384" s="26">
        <v>413</v>
      </c>
      <c r="I384" s="25"/>
      <c r="J384" s="25"/>
      <c r="K384" s="26"/>
      <c r="L384" s="26"/>
      <c r="M384" s="26"/>
      <c r="N384" s="26"/>
      <c r="O384" s="26"/>
      <c r="P384" s="26"/>
      <c r="Q384" s="26"/>
      <c r="R384" s="26"/>
      <c r="S384" s="88">
        <f t="shared" si="233"/>
        <v>0</v>
      </c>
      <c r="T384" s="97">
        <f t="shared" si="234"/>
        <v>413</v>
      </c>
      <c r="U384" s="28">
        <f t="shared" si="243"/>
        <v>413</v>
      </c>
      <c r="V384" s="98">
        <f t="shared" si="235"/>
        <v>0</v>
      </c>
      <c r="W384" s="192">
        <f t="shared" si="244"/>
        <v>413</v>
      </c>
      <c r="X384" s="28">
        <v>413</v>
      </c>
      <c r="Y384" s="98"/>
      <c r="Z384" s="179">
        <f t="shared" si="237"/>
        <v>100</v>
      </c>
      <c r="AA384" s="28">
        <f t="shared" si="238"/>
        <v>100</v>
      </c>
      <c r="AB384" s="98"/>
    </row>
    <row r="385" spans="1:28" s="23" customFormat="1" ht="18.75" x14ac:dyDescent="0.3">
      <c r="A385" s="231" t="s">
        <v>250</v>
      </c>
      <c r="B385" s="42" t="s">
        <v>45</v>
      </c>
      <c r="C385" s="232" t="s">
        <v>45</v>
      </c>
      <c r="D385" s="214">
        <f t="shared" si="228"/>
        <v>0</v>
      </c>
      <c r="E385" s="192"/>
      <c r="F385" s="25"/>
      <c r="G385" s="25">
        <f t="shared" si="232"/>
        <v>445.8</v>
      </c>
      <c r="H385" s="26">
        <v>445.8</v>
      </c>
      <c r="I385" s="25"/>
      <c r="J385" s="25"/>
      <c r="K385" s="26"/>
      <c r="L385" s="26"/>
      <c r="M385" s="26"/>
      <c r="N385" s="26"/>
      <c r="O385" s="26"/>
      <c r="P385" s="26"/>
      <c r="Q385" s="26"/>
      <c r="R385" s="26"/>
      <c r="S385" s="88">
        <f t="shared" si="233"/>
        <v>0</v>
      </c>
      <c r="T385" s="97">
        <f t="shared" si="234"/>
        <v>445.8</v>
      </c>
      <c r="U385" s="28">
        <f t="shared" si="243"/>
        <v>445.8</v>
      </c>
      <c r="V385" s="98">
        <f t="shared" si="235"/>
        <v>0</v>
      </c>
      <c r="W385" s="192">
        <f t="shared" si="244"/>
        <v>445.8</v>
      </c>
      <c r="X385" s="28">
        <v>445.8</v>
      </c>
      <c r="Y385" s="98"/>
      <c r="Z385" s="179">
        <f t="shared" si="237"/>
        <v>100</v>
      </c>
      <c r="AA385" s="28">
        <f t="shared" si="238"/>
        <v>100</v>
      </c>
      <c r="AB385" s="98"/>
    </row>
    <row r="386" spans="1:28" s="23" customFormat="1" ht="18.75" x14ac:dyDescent="0.3">
      <c r="A386" s="231" t="s">
        <v>252</v>
      </c>
      <c r="B386" s="42" t="s">
        <v>45</v>
      </c>
      <c r="C386" s="232" t="s">
        <v>45</v>
      </c>
      <c r="D386" s="214">
        <f t="shared" si="228"/>
        <v>0</v>
      </c>
      <c r="E386" s="192"/>
      <c r="F386" s="25"/>
      <c r="G386" s="25">
        <f t="shared" si="232"/>
        <v>316</v>
      </c>
      <c r="H386" s="26">
        <v>316</v>
      </c>
      <c r="I386" s="25"/>
      <c r="J386" s="25"/>
      <c r="K386" s="26"/>
      <c r="L386" s="26"/>
      <c r="M386" s="26"/>
      <c r="N386" s="26"/>
      <c r="O386" s="26"/>
      <c r="P386" s="26"/>
      <c r="Q386" s="26"/>
      <c r="R386" s="26"/>
      <c r="S386" s="88">
        <f t="shared" si="233"/>
        <v>0</v>
      </c>
      <c r="T386" s="97">
        <f t="shared" si="234"/>
        <v>316</v>
      </c>
      <c r="U386" s="28">
        <f t="shared" si="243"/>
        <v>316</v>
      </c>
      <c r="V386" s="98">
        <f t="shared" si="235"/>
        <v>0</v>
      </c>
      <c r="W386" s="192">
        <f t="shared" si="244"/>
        <v>316</v>
      </c>
      <c r="X386" s="28">
        <v>316</v>
      </c>
      <c r="Y386" s="98"/>
      <c r="Z386" s="179">
        <f t="shared" si="237"/>
        <v>100</v>
      </c>
      <c r="AA386" s="28">
        <f t="shared" si="238"/>
        <v>100</v>
      </c>
      <c r="AB386" s="98"/>
    </row>
    <row r="387" spans="1:28" s="23" customFormat="1" ht="18.75" x14ac:dyDescent="0.3">
      <c r="A387" s="231" t="s">
        <v>253</v>
      </c>
      <c r="B387" s="42" t="s">
        <v>45</v>
      </c>
      <c r="C387" s="232" t="s">
        <v>45</v>
      </c>
      <c r="D387" s="214">
        <f t="shared" si="228"/>
        <v>0</v>
      </c>
      <c r="E387" s="192"/>
      <c r="F387" s="25"/>
      <c r="G387" s="25">
        <f t="shared" si="232"/>
        <v>92.5</v>
      </c>
      <c r="H387" s="26">
        <v>92.5</v>
      </c>
      <c r="I387" s="25"/>
      <c r="J387" s="25"/>
      <c r="K387" s="26"/>
      <c r="L387" s="26"/>
      <c r="M387" s="26"/>
      <c r="N387" s="26"/>
      <c r="O387" s="26"/>
      <c r="P387" s="26"/>
      <c r="Q387" s="26"/>
      <c r="R387" s="26"/>
      <c r="S387" s="88">
        <f t="shared" si="233"/>
        <v>0</v>
      </c>
      <c r="T387" s="97">
        <f t="shared" si="234"/>
        <v>92.5</v>
      </c>
      <c r="U387" s="28">
        <f t="shared" si="243"/>
        <v>92.5</v>
      </c>
      <c r="V387" s="98">
        <f t="shared" si="235"/>
        <v>0</v>
      </c>
      <c r="W387" s="192">
        <f t="shared" si="244"/>
        <v>92.5</v>
      </c>
      <c r="X387" s="28">
        <v>92.5</v>
      </c>
      <c r="Y387" s="98"/>
      <c r="Z387" s="179">
        <f t="shared" si="237"/>
        <v>100</v>
      </c>
      <c r="AA387" s="28">
        <f t="shared" si="238"/>
        <v>100</v>
      </c>
      <c r="AB387" s="98"/>
    </row>
    <row r="388" spans="1:28" s="23" customFormat="1" ht="18.75" x14ac:dyDescent="0.3">
      <c r="A388" s="231" t="s">
        <v>154</v>
      </c>
      <c r="B388" s="42" t="s">
        <v>45</v>
      </c>
      <c r="C388" s="232" t="s">
        <v>45</v>
      </c>
      <c r="D388" s="214">
        <f t="shared" si="228"/>
        <v>0</v>
      </c>
      <c r="E388" s="192"/>
      <c r="F388" s="25"/>
      <c r="G388" s="25">
        <f t="shared" si="232"/>
        <v>317</v>
      </c>
      <c r="H388" s="26">
        <v>317</v>
      </c>
      <c r="I388" s="25"/>
      <c r="J388" s="25"/>
      <c r="K388" s="26"/>
      <c r="L388" s="26"/>
      <c r="M388" s="26"/>
      <c r="N388" s="26"/>
      <c r="O388" s="26"/>
      <c r="P388" s="26"/>
      <c r="Q388" s="26"/>
      <c r="R388" s="26"/>
      <c r="S388" s="88">
        <f t="shared" si="233"/>
        <v>0</v>
      </c>
      <c r="T388" s="97">
        <f t="shared" si="234"/>
        <v>317</v>
      </c>
      <c r="U388" s="28">
        <f t="shared" si="243"/>
        <v>317</v>
      </c>
      <c r="V388" s="98">
        <f t="shared" si="235"/>
        <v>0</v>
      </c>
      <c r="W388" s="192">
        <f t="shared" si="244"/>
        <v>317</v>
      </c>
      <c r="X388" s="28">
        <v>317</v>
      </c>
      <c r="Y388" s="98"/>
      <c r="Z388" s="179">
        <f t="shared" si="237"/>
        <v>100</v>
      </c>
      <c r="AA388" s="28">
        <f t="shared" si="238"/>
        <v>100</v>
      </c>
      <c r="AB388" s="98"/>
    </row>
    <row r="389" spans="1:28" s="23" customFormat="1" ht="18.75" x14ac:dyDescent="0.3">
      <c r="A389" s="231" t="s">
        <v>254</v>
      </c>
      <c r="B389" s="42" t="s">
        <v>45</v>
      </c>
      <c r="C389" s="232" t="s">
        <v>45</v>
      </c>
      <c r="D389" s="214">
        <f t="shared" si="228"/>
        <v>0</v>
      </c>
      <c r="E389" s="192"/>
      <c r="F389" s="25"/>
      <c r="G389" s="25">
        <f t="shared" si="232"/>
        <v>166.8</v>
      </c>
      <c r="H389" s="26">
        <v>166.8</v>
      </c>
      <c r="I389" s="25"/>
      <c r="J389" s="25"/>
      <c r="K389" s="26"/>
      <c r="L389" s="26"/>
      <c r="M389" s="26"/>
      <c r="N389" s="26"/>
      <c r="O389" s="26"/>
      <c r="P389" s="26"/>
      <c r="Q389" s="26"/>
      <c r="R389" s="26"/>
      <c r="S389" s="88">
        <f t="shared" si="233"/>
        <v>0</v>
      </c>
      <c r="T389" s="97">
        <f t="shared" si="234"/>
        <v>166.8</v>
      </c>
      <c r="U389" s="28">
        <f t="shared" si="243"/>
        <v>166.8</v>
      </c>
      <c r="V389" s="98">
        <f t="shared" si="235"/>
        <v>0</v>
      </c>
      <c r="W389" s="192">
        <f t="shared" si="244"/>
        <v>166.8</v>
      </c>
      <c r="X389" s="28">
        <v>166.8</v>
      </c>
      <c r="Y389" s="98"/>
      <c r="Z389" s="179">
        <f t="shared" si="237"/>
        <v>100</v>
      </c>
      <c r="AA389" s="28">
        <f t="shared" si="238"/>
        <v>100</v>
      </c>
      <c r="AB389" s="98"/>
    </row>
    <row r="390" spans="1:28" s="23" customFormat="1" ht="18.75" x14ac:dyDescent="0.3">
      <c r="A390" s="231" t="s">
        <v>152</v>
      </c>
      <c r="B390" s="42" t="s">
        <v>45</v>
      </c>
      <c r="C390" s="232" t="s">
        <v>45</v>
      </c>
      <c r="D390" s="214">
        <v>0</v>
      </c>
      <c r="E390" s="192"/>
      <c r="F390" s="25">
        <v>6202.2</v>
      </c>
      <c r="G390" s="25">
        <f t="shared" si="232"/>
        <v>349.70000000000005</v>
      </c>
      <c r="H390" s="26">
        <v>206.9</v>
      </c>
      <c r="I390" s="25">
        <v>142.80000000000001</v>
      </c>
      <c r="J390" s="25"/>
      <c r="K390" s="26"/>
      <c r="L390" s="26"/>
      <c r="M390" s="26"/>
      <c r="N390" s="26"/>
      <c r="O390" s="26"/>
      <c r="P390" s="26"/>
      <c r="Q390" s="26"/>
      <c r="R390" s="26"/>
      <c r="S390" s="88">
        <f t="shared" si="233"/>
        <v>0</v>
      </c>
      <c r="T390" s="97">
        <f t="shared" si="234"/>
        <v>349.70000000000005</v>
      </c>
      <c r="U390" s="28">
        <f t="shared" si="243"/>
        <v>206.9</v>
      </c>
      <c r="V390" s="98">
        <f t="shared" si="235"/>
        <v>142.80000000000001</v>
      </c>
      <c r="W390" s="192">
        <f t="shared" si="244"/>
        <v>349.70000000000005</v>
      </c>
      <c r="X390" s="28">
        <v>206.9</v>
      </c>
      <c r="Y390" s="98">
        <v>142.80000000000001</v>
      </c>
      <c r="Z390" s="179">
        <f t="shared" si="237"/>
        <v>100</v>
      </c>
      <c r="AA390" s="28">
        <f t="shared" si="238"/>
        <v>100</v>
      </c>
      <c r="AB390" s="98">
        <f t="shared" si="239"/>
        <v>100</v>
      </c>
    </row>
    <row r="391" spans="1:28" s="23" customFormat="1" ht="18.75" x14ac:dyDescent="0.3">
      <c r="A391" s="231" t="s">
        <v>105</v>
      </c>
      <c r="B391" s="42" t="s">
        <v>45</v>
      </c>
      <c r="C391" s="232" t="s">
        <v>45</v>
      </c>
      <c r="D391" s="214">
        <v>0</v>
      </c>
      <c r="E391" s="192">
        <v>2027.6</v>
      </c>
      <c r="F391" s="25"/>
      <c r="G391" s="25">
        <f t="shared" si="232"/>
        <v>2359.5</v>
      </c>
      <c r="H391" s="26">
        <v>2284.6999999999998</v>
      </c>
      <c r="I391" s="25">
        <v>74.8</v>
      </c>
      <c r="J391" s="25"/>
      <c r="K391" s="26"/>
      <c r="L391" s="26"/>
      <c r="M391" s="26"/>
      <c r="N391" s="26"/>
      <c r="O391" s="26"/>
      <c r="P391" s="26"/>
      <c r="Q391" s="26"/>
      <c r="R391" s="26"/>
      <c r="S391" s="88">
        <f t="shared" si="233"/>
        <v>0</v>
      </c>
      <c r="T391" s="97">
        <f t="shared" si="234"/>
        <v>2359.5</v>
      </c>
      <c r="U391" s="28">
        <f t="shared" si="243"/>
        <v>2284.6999999999998</v>
      </c>
      <c r="V391" s="98">
        <f t="shared" si="235"/>
        <v>74.8</v>
      </c>
      <c r="W391" s="192">
        <f t="shared" si="244"/>
        <v>2359.5</v>
      </c>
      <c r="X391" s="28">
        <v>2284.6999999999998</v>
      </c>
      <c r="Y391" s="98">
        <v>74.8</v>
      </c>
      <c r="Z391" s="179">
        <f t="shared" si="237"/>
        <v>100</v>
      </c>
      <c r="AA391" s="28">
        <f t="shared" si="238"/>
        <v>100</v>
      </c>
      <c r="AB391" s="98">
        <f t="shared" si="239"/>
        <v>100</v>
      </c>
    </row>
    <row r="392" spans="1:28" s="23" customFormat="1" ht="37.5" x14ac:dyDescent="0.3">
      <c r="A392" s="231" t="s">
        <v>321</v>
      </c>
      <c r="B392" s="42" t="s">
        <v>45</v>
      </c>
      <c r="C392" s="232" t="s">
        <v>45</v>
      </c>
      <c r="D392" s="214">
        <f t="shared" si="228"/>
        <v>0</v>
      </c>
      <c r="E392" s="192"/>
      <c r="F392" s="25"/>
      <c r="G392" s="25">
        <f t="shared" si="232"/>
        <v>578.5</v>
      </c>
      <c r="H392" s="26">
        <v>578.5</v>
      </c>
      <c r="I392" s="25"/>
      <c r="J392" s="25"/>
      <c r="K392" s="26"/>
      <c r="L392" s="26"/>
      <c r="M392" s="26"/>
      <c r="N392" s="26"/>
      <c r="O392" s="26"/>
      <c r="P392" s="26"/>
      <c r="Q392" s="26"/>
      <c r="R392" s="26"/>
      <c r="S392" s="88">
        <f t="shared" si="233"/>
        <v>0</v>
      </c>
      <c r="T392" s="97">
        <f t="shared" si="234"/>
        <v>578.5</v>
      </c>
      <c r="U392" s="28">
        <f t="shared" si="243"/>
        <v>578.5</v>
      </c>
      <c r="V392" s="98">
        <f t="shared" si="235"/>
        <v>0</v>
      </c>
      <c r="W392" s="192">
        <f t="shared" si="244"/>
        <v>578.5</v>
      </c>
      <c r="X392" s="28">
        <v>578.5</v>
      </c>
      <c r="Y392" s="98"/>
      <c r="Z392" s="179">
        <f t="shared" si="237"/>
        <v>100</v>
      </c>
      <c r="AA392" s="28">
        <f t="shared" si="238"/>
        <v>100</v>
      </c>
      <c r="AB392" s="98"/>
    </row>
    <row r="393" spans="1:28" s="23" customFormat="1" ht="18.75" x14ac:dyDescent="0.3">
      <c r="A393" s="231" t="s">
        <v>322</v>
      </c>
      <c r="B393" s="42" t="s">
        <v>45</v>
      </c>
      <c r="C393" s="232" t="s">
        <v>45</v>
      </c>
      <c r="D393" s="214">
        <f t="shared" si="228"/>
        <v>0</v>
      </c>
      <c r="E393" s="192"/>
      <c r="F393" s="25"/>
      <c r="G393" s="25">
        <f t="shared" si="232"/>
        <v>672</v>
      </c>
      <c r="H393" s="26">
        <v>672</v>
      </c>
      <c r="I393" s="25"/>
      <c r="J393" s="25"/>
      <c r="K393" s="26"/>
      <c r="L393" s="26"/>
      <c r="M393" s="26"/>
      <c r="N393" s="26"/>
      <c r="O393" s="26"/>
      <c r="P393" s="26"/>
      <c r="Q393" s="26"/>
      <c r="R393" s="26"/>
      <c r="S393" s="88">
        <f t="shared" si="233"/>
        <v>0</v>
      </c>
      <c r="T393" s="97">
        <f t="shared" si="234"/>
        <v>672</v>
      </c>
      <c r="U393" s="28">
        <f t="shared" si="243"/>
        <v>672</v>
      </c>
      <c r="V393" s="98">
        <f t="shared" si="235"/>
        <v>0</v>
      </c>
      <c r="W393" s="192">
        <f t="shared" si="244"/>
        <v>672</v>
      </c>
      <c r="X393" s="28">
        <v>672</v>
      </c>
      <c r="Y393" s="98"/>
      <c r="Z393" s="179">
        <f t="shared" si="237"/>
        <v>100</v>
      </c>
      <c r="AA393" s="28">
        <f t="shared" si="238"/>
        <v>100</v>
      </c>
      <c r="AB393" s="98"/>
    </row>
    <row r="394" spans="1:28" s="23" customFormat="1" ht="18.75" x14ac:dyDescent="0.3">
      <c r="A394" s="231" t="s">
        <v>323</v>
      </c>
      <c r="B394" s="42" t="s">
        <v>45</v>
      </c>
      <c r="C394" s="232" t="s">
        <v>45</v>
      </c>
      <c r="D394" s="214">
        <f t="shared" si="228"/>
        <v>0</v>
      </c>
      <c r="E394" s="192"/>
      <c r="F394" s="25"/>
      <c r="G394" s="25">
        <f t="shared" si="232"/>
        <v>272.7</v>
      </c>
      <c r="H394" s="26">
        <v>272.7</v>
      </c>
      <c r="I394" s="25"/>
      <c r="J394" s="25"/>
      <c r="K394" s="26"/>
      <c r="L394" s="26"/>
      <c r="M394" s="26"/>
      <c r="N394" s="26"/>
      <c r="O394" s="26"/>
      <c r="P394" s="26"/>
      <c r="Q394" s="26"/>
      <c r="R394" s="26"/>
      <c r="S394" s="88">
        <f t="shared" si="233"/>
        <v>0</v>
      </c>
      <c r="T394" s="97">
        <f t="shared" si="234"/>
        <v>272.7</v>
      </c>
      <c r="U394" s="28">
        <f t="shared" si="243"/>
        <v>272.7</v>
      </c>
      <c r="V394" s="98">
        <f t="shared" si="235"/>
        <v>0</v>
      </c>
      <c r="W394" s="192">
        <f t="shared" si="244"/>
        <v>272.7</v>
      </c>
      <c r="X394" s="28">
        <v>272.7</v>
      </c>
      <c r="Y394" s="98"/>
      <c r="Z394" s="179">
        <f t="shared" si="237"/>
        <v>100</v>
      </c>
      <c r="AA394" s="28">
        <f t="shared" si="238"/>
        <v>100</v>
      </c>
      <c r="AB394" s="98"/>
    </row>
    <row r="395" spans="1:28" s="23" customFormat="1" ht="18.75" x14ac:dyDescent="0.3">
      <c r="A395" s="231" t="s">
        <v>294</v>
      </c>
      <c r="B395" s="42" t="s">
        <v>45</v>
      </c>
      <c r="C395" s="232" t="s">
        <v>45</v>
      </c>
      <c r="D395" s="214">
        <f t="shared" si="228"/>
        <v>0</v>
      </c>
      <c r="E395" s="192"/>
      <c r="F395" s="25"/>
      <c r="G395" s="25">
        <f t="shared" si="232"/>
        <v>277.10000000000002</v>
      </c>
      <c r="H395" s="26">
        <v>277.10000000000002</v>
      </c>
      <c r="I395" s="25"/>
      <c r="J395" s="25"/>
      <c r="K395" s="26"/>
      <c r="L395" s="26"/>
      <c r="M395" s="26"/>
      <c r="N395" s="26"/>
      <c r="O395" s="26"/>
      <c r="P395" s="26"/>
      <c r="Q395" s="26"/>
      <c r="R395" s="26"/>
      <c r="S395" s="88">
        <f t="shared" si="233"/>
        <v>0</v>
      </c>
      <c r="T395" s="97">
        <f t="shared" si="234"/>
        <v>277.10000000000002</v>
      </c>
      <c r="U395" s="28">
        <f t="shared" si="243"/>
        <v>277.10000000000002</v>
      </c>
      <c r="V395" s="98">
        <f t="shared" si="235"/>
        <v>0</v>
      </c>
      <c r="W395" s="192">
        <f t="shared" si="244"/>
        <v>277.10000000000002</v>
      </c>
      <c r="X395" s="28">
        <v>277.10000000000002</v>
      </c>
      <c r="Y395" s="98"/>
      <c r="Z395" s="179">
        <f t="shared" si="237"/>
        <v>100</v>
      </c>
      <c r="AA395" s="28">
        <f t="shared" si="238"/>
        <v>100</v>
      </c>
      <c r="AB395" s="98"/>
    </row>
    <row r="396" spans="1:28" s="23" customFormat="1" ht="18.75" x14ac:dyDescent="0.3">
      <c r="A396" s="231" t="s">
        <v>324</v>
      </c>
      <c r="B396" s="42" t="s">
        <v>45</v>
      </c>
      <c r="C396" s="232" t="s">
        <v>45</v>
      </c>
      <c r="D396" s="214">
        <f t="shared" si="228"/>
        <v>0</v>
      </c>
      <c r="E396" s="192"/>
      <c r="F396" s="25"/>
      <c r="G396" s="25">
        <f t="shared" si="232"/>
        <v>613.5</v>
      </c>
      <c r="H396" s="26">
        <v>613.5</v>
      </c>
      <c r="I396" s="25"/>
      <c r="J396" s="25"/>
      <c r="K396" s="26"/>
      <c r="L396" s="26"/>
      <c r="M396" s="26"/>
      <c r="N396" s="26"/>
      <c r="O396" s="26"/>
      <c r="P396" s="26"/>
      <c r="Q396" s="26"/>
      <c r="R396" s="26"/>
      <c r="S396" s="88">
        <f t="shared" si="233"/>
        <v>0</v>
      </c>
      <c r="T396" s="97">
        <f t="shared" si="234"/>
        <v>613.5</v>
      </c>
      <c r="U396" s="28">
        <f t="shared" si="243"/>
        <v>613.5</v>
      </c>
      <c r="V396" s="98">
        <f t="shared" si="235"/>
        <v>0</v>
      </c>
      <c r="W396" s="192">
        <f t="shared" si="244"/>
        <v>613.5</v>
      </c>
      <c r="X396" s="28">
        <v>613.5</v>
      </c>
      <c r="Y396" s="98"/>
      <c r="Z396" s="179">
        <f t="shared" si="237"/>
        <v>100</v>
      </c>
      <c r="AA396" s="28">
        <f t="shared" si="238"/>
        <v>100</v>
      </c>
      <c r="AB396" s="98"/>
    </row>
    <row r="397" spans="1:28" s="23" customFormat="1" ht="18.75" x14ac:dyDescent="0.3">
      <c r="A397" s="231" t="s">
        <v>325</v>
      </c>
      <c r="B397" s="42" t="s">
        <v>45</v>
      </c>
      <c r="C397" s="232" t="s">
        <v>45</v>
      </c>
      <c r="D397" s="214">
        <f t="shared" si="228"/>
        <v>0</v>
      </c>
      <c r="E397" s="192"/>
      <c r="F397" s="25"/>
      <c r="G397" s="25">
        <f t="shared" si="232"/>
        <v>42.4</v>
      </c>
      <c r="H397" s="26">
        <v>42.4</v>
      </c>
      <c r="I397" s="25"/>
      <c r="J397" s="25"/>
      <c r="K397" s="26"/>
      <c r="L397" s="26"/>
      <c r="M397" s="26"/>
      <c r="N397" s="26"/>
      <c r="O397" s="26"/>
      <c r="P397" s="26"/>
      <c r="Q397" s="26"/>
      <c r="R397" s="26"/>
      <c r="S397" s="88">
        <f t="shared" si="233"/>
        <v>0</v>
      </c>
      <c r="T397" s="97">
        <f t="shared" si="234"/>
        <v>42.4</v>
      </c>
      <c r="U397" s="28">
        <f t="shared" si="243"/>
        <v>42.4</v>
      </c>
      <c r="V397" s="98">
        <f t="shared" si="235"/>
        <v>0</v>
      </c>
      <c r="W397" s="192">
        <f t="shared" si="244"/>
        <v>42.4</v>
      </c>
      <c r="X397" s="28">
        <v>42.4</v>
      </c>
      <c r="Y397" s="98"/>
      <c r="Z397" s="179">
        <f t="shared" si="237"/>
        <v>100</v>
      </c>
      <c r="AA397" s="28">
        <f t="shared" si="238"/>
        <v>100</v>
      </c>
      <c r="AB397" s="98"/>
    </row>
    <row r="398" spans="1:28" s="23" customFormat="1" ht="18.75" x14ac:dyDescent="0.3">
      <c r="A398" s="231" t="s">
        <v>262</v>
      </c>
      <c r="B398" s="42" t="s">
        <v>45</v>
      </c>
      <c r="C398" s="232" t="s">
        <v>45</v>
      </c>
      <c r="D398" s="214">
        <f t="shared" si="228"/>
        <v>0</v>
      </c>
      <c r="E398" s="192"/>
      <c r="F398" s="25"/>
      <c r="G398" s="25">
        <f t="shared" si="232"/>
        <v>65</v>
      </c>
      <c r="H398" s="26">
        <v>65</v>
      </c>
      <c r="I398" s="25"/>
      <c r="J398" s="25"/>
      <c r="K398" s="26"/>
      <c r="L398" s="26"/>
      <c r="M398" s="26"/>
      <c r="N398" s="26"/>
      <c r="O398" s="26"/>
      <c r="P398" s="26"/>
      <c r="Q398" s="26"/>
      <c r="R398" s="26"/>
      <c r="S398" s="88">
        <f t="shared" si="233"/>
        <v>0</v>
      </c>
      <c r="T398" s="97">
        <f t="shared" si="234"/>
        <v>65</v>
      </c>
      <c r="U398" s="28">
        <f t="shared" si="243"/>
        <v>65</v>
      </c>
      <c r="V398" s="98">
        <f t="shared" si="235"/>
        <v>0</v>
      </c>
      <c r="W398" s="192">
        <f t="shared" si="244"/>
        <v>65</v>
      </c>
      <c r="X398" s="28">
        <v>65</v>
      </c>
      <c r="Y398" s="98"/>
      <c r="Z398" s="179">
        <f t="shared" si="237"/>
        <v>100</v>
      </c>
      <c r="AA398" s="28">
        <f t="shared" si="238"/>
        <v>100</v>
      </c>
      <c r="AB398" s="98"/>
    </row>
    <row r="399" spans="1:28" s="23" customFormat="1" ht="18.75" x14ac:dyDescent="0.3">
      <c r="A399" s="231" t="s">
        <v>111</v>
      </c>
      <c r="B399" s="42" t="s">
        <v>45</v>
      </c>
      <c r="C399" s="232" t="s">
        <v>45</v>
      </c>
      <c r="D399" s="214">
        <f t="shared" si="228"/>
        <v>0</v>
      </c>
      <c r="E399" s="192"/>
      <c r="F399" s="25"/>
      <c r="G399" s="25">
        <f t="shared" si="232"/>
        <v>606.1</v>
      </c>
      <c r="H399" s="26">
        <v>606.1</v>
      </c>
      <c r="I399" s="25"/>
      <c r="J399" s="25"/>
      <c r="K399" s="26"/>
      <c r="L399" s="26"/>
      <c r="M399" s="26"/>
      <c r="N399" s="26"/>
      <c r="O399" s="26"/>
      <c r="P399" s="26"/>
      <c r="Q399" s="26"/>
      <c r="R399" s="26"/>
      <c r="S399" s="88">
        <f t="shared" si="233"/>
        <v>0</v>
      </c>
      <c r="T399" s="97">
        <f t="shared" si="234"/>
        <v>606.1</v>
      </c>
      <c r="U399" s="28">
        <f t="shared" si="243"/>
        <v>606.1</v>
      </c>
      <c r="V399" s="98">
        <f t="shared" si="235"/>
        <v>0</v>
      </c>
      <c r="W399" s="192">
        <f t="shared" si="244"/>
        <v>606.1</v>
      </c>
      <c r="X399" s="28">
        <v>606.1</v>
      </c>
      <c r="Y399" s="98"/>
      <c r="Z399" s="179">
        <f t="shared" si="237"/>
        <v>100</v>
      </c>
      <c r="AA399" s="28">
        <f t="shared" si="238"/>
        <v>100</v>
      </c>
      <c r="AB399" s="98"/>
    </row>
    <row r="400" spans="1:28" s="23" customFormat="1" ht="18.75" x14ac:dyDescent="0.3">
      <c r="A400" s="231" t="s">
        <v>326</v>
      </c>
      <c r="B400" s="42" t="s">
        <v>45</v>
      </c>
      <c r="C400" s="232" t="s">
        <v>45</v>
      </c>
      <c r="D400" s="214">
        <f t="shared" si="228"/>
        <v>0</v>
      </c>
      <c r="E400" s="192"/>
      <c r="F400" s="25"/>
      <c r="G400" s="25">
        <f t="shared" si="232"/>
        <v>627.79999999999995</v>
      </c>
      <c r="H400" s="26">
        <v>400</v>
      </c>
      <c r="I400" s="25">
        <v>227.8</v>
      </c>
      <c r="J400" s="25"/>
      <c r="K400" s="26"/>
      <c r="L400" s="26"/>
      <c r="M400" s="26"/>
      <c r="N400" s="26"/>
      <c r="O400" s="26"/>
      <c r="P400" s="26"/>
      <c r="Q400" s="26"/>
      <c r="R400" s="26"/>
      <c r="S400" s="88">
        <f t="shared" si="233"/>
        <v>0</v>
      </c>
      <c r="T400" s="97">
        <f t="shared" si="234"/>
        <v>627.79999999999995</v>
      </c>
      <c r="U400" s="28">
        <f t="shared" si="243"/>
        <v>400</v>
      </c>
      <c r="V400" s="98">
        <f t="shared" si="235"/>
        <v>227.8</v>
      </c>
      <c r="W400" s="192">
        <f t="shared" si="244"/>
        <v>627.79999999999995</v>
      </c>
      <c r="X400" s="28">
        <v>400</v>
      </c>
      <c r="Y400" s="98">
        <v>227.8</v>
      </c>
      <c r="Z400" s="179">
        <f t="shared" si="237"/>
        <v>100</v>
      </c>
      <c r="AA400" s="28">
        <f t="shared" si="238"/>
        <v>100</v>
      </c>
      <c r="AB400" s="98">
        <f t="shared" si="239"/>
        <v>100</v>
      </c>
    </row>
    <row r="401" spans="1:28" s="38" customFormat="1" ht="37.5" x14ac:dyDescent="0.3">
      <c r="A401" s="233" t="s">
        <v>211</v>
      </c>
      <c r="B401" s="45" t="s">
        <v>45</v>
      </c>
      <c r="C401" s="234" t="s">
        <v>45</v>
      </c>
      <c r="D401" s="217">
        <f t="shared" si="228"/>
        <v>35186.199999999997</v>
      </c>
      <c r="E401" s="202">
        <f>SUM(E402+E403)</f>
        <v>35186.199999999997</v>
      </c>
      <c r="F401" s="52">
        <f>SUM(F402+F403)</f>
        <v>0</v>
      </c>
      <c r="G401" s="37">
        <f t="shared" ref="G401:G435" si="245">SUM(H401:I401)</f>
        <v>37327.300000000003</v>
      </c>
      <c r="H401" s="52">
        <f>SUM(H402+H403)</f>
        <v>37327.300000000003</v>
      </c>
      <c r="I401" s="52">
        <f t="shared" ref="I401:U401" si="246">SUM(I402+I403)</f>
        <v>0</v>
      </c>
      <c r="J401" s="52">
        <f t="shared" si="246"/>
        <v>0</v>
      </c>
      <c r="K401" s="52">
        <f t="shared" si="246"/>
        <v>0</v>
      </c>
      <c r="L401" s="52">
        <f t="shared" si="246"/>
        <v>0</v>
      </c>
      <c r="M401" s="52">
        <f t="shared" si="246"/>
        <v>0</v>
      </c>
      <c r="N401" s="52">
        <f t="shared" si="246"/>
        <v>0</v>
      </c>
      <c r="O401" s="52">
        <f t="shared" si="246"/>
        <v>0</v>
      </c>
      <c r="P401" s="52">
        <f t="shared" si="246"/>
        <v>0</v>
      </c>
      <c r="Q401" s="52">
        <f t="shared" si="246"/>
        <v>0</v>
      </c>
      <c r="R401" s="52">
        <f t="shared" si="246"/>
        <v>0</v>
      </c>
      <c r="S401" s="90">
        <f t="shared" si="246"/>
        <v>0</v>
      </c>
      <c r="T401" s="117">
        <f t="shared" si="246"/>
        <v>37327.300000000003</v>
      </c>
      <c r="U401" s="52">
        <f t="shared" si="246"/>
        <v>37327.300000000003</v>
      </c>
      <c r="V401" s="106">
        <f t="shared" si="235"/>
        <v>0</v>
      </c>
      <c r="W401" s="202">
        <f t="shared" ref="W401:Y401" si="247">SUM(W402+W403)</f>
        <v>36832.800000000003</v>
      </c>
      <c r="X401" s="52">
        <f t="shared" si="247"/>
        <v>36832.800000000003</v>
      </c>
      <c r="Y401" s="118">
        <f t="shared" si="247"/>
        <v>0</v>
      </c>
      <c r="Z401" s="179">
        <f t="shared" si="237"/>
        <v>98.675232336654403</v>
      </c>
      <c r="AA401" s="28">
        <f t="shared" si="238"/>
        <v>98.675232336654403</v>
      </c>
      <c r="AB401" s="98"/>
    </row>
    <row r="402" spans="1:28" s="23" customFormat="1" ht="18.75" x14ac:dyDescent="0.3">
      <c r="A402" s="231" t="s">
        <v>327</v>
      </c>
      <c r="B402" s="42" t="s">
        <v>45</v>
      </c>
      <c r="C402" s="236" t="s">
        <v>45</v>
      </c>
      <c r="D402" s="214">
        <f t="shared" si="228"/>
        <v>21168.799999999999</v>
      </c>
      <c r="E402" s="192">
        <v>21168.799999999999</v>
      </c>
      <c r="F402" s="25"/>
      <c r="G402" s="25">
        <f t="shared" si="245"/>
        <v>22330.2</v>
      </c>
      <c r="H402" s="25">
        <v>22330.2</v>
      </c>
      <c r="I402" s="25"/>
      <c r="J402" s="25"/>
      <c r="K402" s="26"/>
      <c r="L402" s="26"/>
      <c r="M402" s="26"/>
      <c r="N402" s="26"/>
      <c r="O402" s="26"/>
      <c r="P402" s="26"/>
      <c r="Q402" s="26"/>
      <c r="R402" s="26"/>
      <c r="S402" s="88">
        <f t="shared" si="233"/>
        <v>0</v>
      </c>
      <c r="T402" s="97">
        <f t="shared" si="234"/>
        <v>22330.2</v>
      </c>
      <c r="U402" s="28">
        <f t="shared" si="243"/>
        <v>22330.2</v>
      </c>
      <c r="V402" s="98">
        <f t="shared" si="235"/>
        <v>0</v>
      </c>
      <c r="W402" s="192">
        <f t="shared" ref="W402:W404" si="248">SUM(X402:Y402)</f>
        <v>22063.5</v>
      </c>
      <c r="X402" s="28">
        <v>22063.5</v>
      </c>
      <c r="Y402" s="98"/>
      <c r="Z402" s="179">
        <f t="shared" si="237"/>
        <v>98.805653330467251</v>
      </c>
      <c r="AA402" s="28">
        <f t="shared" si="238"/>
        <v>98.805653330467251</v>
      </c>
      <c r="AB402" s="98"/>
    </row>
    <row r="403" spans="1:28" s="23" customFormat="1" ht="37.5" x14ac:dyDescent="0.3">
      <c r="A403" s="231" t="s">
        <v>321</v>
      </c>
      <c r="B403" s="42" t="s">
        <v>45</v>
      </c>
      <c r="C403" s="236" t="s">
        <v>45</v>
      </c>
      <c r="D403" s="214">
        <f t="shared" si="228"/>
        <v>14017.4</v>
      </c>
      <c r="E403" s="192">
        <v>14017.4</v>
      </c>
      <c r="F403" s="25"/>
      <c r="G403" s="25">
        <f t="shared" si="245"/>
        <v>14997.1</v>
      </c>
      <c r="H403" s="25">
        <v>14997.1</v>
      </c>
      <c r="I403" s="25"/>
      <c r="J403" s="25"/>
      <c r="K403" s="26"/>
      <c r="L403" s="26"/>
      <c r="M403" s="26"/>
      <c r="N403" s="26"/>
      <c r="O403" s="26"/>
      <c r="P403" s="26"/>
      <c r="Q403" s="26"/>
      <c r="R403" s="26"/>
      <c r="S403" s="88">
        <f t="shared" si="233"/>
        <v>0</v>
      </c>
      <c r="T403" s="97">
        <f t="shared" si="234"/>
        <v>14997.1</v>
      </c>
      <c r="U403" s="28">
        <f t="shared" si="243"/>
        <v>14997.1</v>
      </c>
      <c r="V403" s="98">
        <f t="shared" si="235"/>
        <v>0</v>
      </c>
      <c r="W403" s="192">
        <f t="shared" si="248"/>
        <v>14769.3</v>
      </c>
      <c r="X403" s="28">
        <v>14769.3</v>
      </c>
      <c r="Y403" s="98"/>
      <c r="Z403" s="179">
        <f t="shared" si="237"/>
        <v>98.48103966766908</v>
      </c>
      <c r="AA403" s="28">
        <f t="shared" si="238"/>
        <v>98.48103966766908</v>
      </c>
      <c r="AB403" s="98"/>
    </row>
    <row r="404" spans="1:28" s="23" customFormat="1" ht="56.25" x14ac:dyDescent="0.3">
      <c r="A404" s="231" t="s">
        <v>328</v>
      </c>
      <c r="B404" s="42" t="s">
        <v>45</v>
      </c>
      <c r="C404" s="236" t="s">
        <v>45</v>
      </c>
      <c r="D404" s="214">
        <f t="shared" si="228"/>
        <v>250</v>
      </c>
      <c r="E404" s="192">
        <v>250</v>
      </c>
      <c r="F404" s="25"/>
      <c r="G404" s="25">
        <f t="shared" si="245"/>
        <v>250</v>
      </c>
      <c r="H404" s="25">
        <v>250</v>
      </c>
      <c r="I404" s="25"/>
      <c r="J404" s="25"/>
      <c r="K404" s="26"/>
      <c r="L404" s="26"/>
      <c r="M404" s="26"/>
      <c r="N404" s="26"/>
      <c r="O404" s="26"/>
      <c r="P404" s="26"/>
      <c r="Q404" s="26"/>
      <c r="R404" s="26"/>
      <c r="S404" s="88">
        <f t="shared" ref="S404:S453" si="249">SUM(J404:R404)</f>
        <v>0</v>
      </c>
      <c r="T404" s="97">
        <f t="shared" si="234"/>
        <v>250</v>
      </c>
      <c r="U404" s="28">
        <f t="shared" si="243"/>
        <v>250</v>
      </c>
      <c r="V404" s="98">
        <f t="shared" si="235"/>
        <v>0</v>
      </c>
      <c r="W404" s="192">
        <f t="shared" si="248"/>
        <v>249.5</v>
      </c>
      <c r="X404" s="28">
        <v>249.5</v>
      </c>
      <c r="Y404" s="98"/>
      <c r="Z404" s="179">
        <f t="shared" si="237"/>
        <v>99.8</v>
      </c>
      <c r="AA404" s="28">
        <f t="shared" si="238"/>
        <v>99.8</v>
      </c>
      <c r="AB404" s="98">
        <v>0</v>
      </c>
    </row>
    <row r="405" spans="1:28" s="38" customFormat="1" ht="18.75" x14ac:dyDescent="0.3">
      <c r="A405" s="245" t="s">
        <v>235</v>
      </c>
      <c r="B405" s="45"/>
      <c r="C405" s="243"/>
      <c r="D405" s="217">
        <f t="shared" ref="D405:D448" si="250">SUM(E405:F405)</f>
        <v>809</v>
      </c>
      <c r="E405" s="195">
        <f>E406+E407</f>
        <v>809</v>
      </c>
      <c r="F405" s="37">
        <f>F406+F407</f>
        <v>0</v>
      </c>
      <c r="G405" s="37">
        <f t="shared" si="245"/>
        <v>4069.8</v>
      </c>
      <c r="H405" s="37">
        <f>H406+H407</f>
        <v>3059.8</v>
      </c>
      <c r="I405" s="37">
        <f t="shared" ref="I405:V405" si="251">I406+I407</f>
        <v>1010</v>
      </c>
      <c r="J405" s="37">
        <f t="shared" si="251"/>
        <v>-150.30000000000001</v>
      </c>
      <c r="K405" s="37">
        <f t="shared" si="251"/>
        <v>0</v>
      </c>
      <c r="L405" s="37">
        <f t="shared" si="251"/>
        <v>0</v>
      </c>
      <c r="M405" s="37">
        <f t="shared" si="251"/>
        <v>0</v>
      </c>
      <c r="N405" s="37">
        <f t="shared" si="251"/>
        <v>0</v>
      </c>
      <c r="O405" s="37">
        <f t="shared" si="251"/>
        <v>0</v>
      </c>
      <c r="P405" s="37">
        <f t="shared" si="251"/>
        <v>0</v>
      </c>
      <c r="Q405" s="37">
        <f t="shared" si="251"/>
        <v>0</v>
      </c>
      <c r="R405" s="37">
        <f t="shared" si="251"/>
        <v>0</v>
      </c>
      <c r="S405" s="83">
        <f t="shared" si="251"/>
        <v>-150.30000000000001</v>
      </c>
      <c r="T405" s="103">
        <f t="shared" si="251"/>
        <v>3919.5</v>
      </c>
      <c r="U405" s="37">
        <f t="shared" si="251"/>
        <v>2909.5</v>
      </c>
      <c r="V405" s="104">
        <f t="shared" si="251"/>
        <v>1010</v>
      </c>
      <c r="W405" s="195">
        <f t="shared" ref="W405:Y405" si="252">W406+W407</f>
        <v>3919.5</v>
      </c>
      <c r="X405" s="37">
        <f t="shared" si="252"/>
        <v>2909.5</v>
      </c>
      <c r="Y405" s="104">
        <f t="shared" si="252"/>
        <v>1010</v>
      </c>
      <c r="Z405" s="179">
        <f t="shared" ref="Z405:Z452" si="253">SUM(W405/T405*100)</f>
        <v>100</v>
      </c>
      <c r="AA405" s="28">
        <f t="shared" ref="AA405:AA452" si="254">SUM(X405/U405*100)</f>
        <v>100</v>
      </c>
      <c r="AB405" s="98">
        <f t="shared" ref="AB405:AB451" si="255">SUM(Y405/V405*100)</f>
        <v>100</v>
      </c>
    </row>
    <row r="406" spans="1:28" s="23" customFormat="1" ht="18.75" x14ac:dyDescent="0.3">
      <c r="A406" s="231" t="s">
        <v>105</v>
      </c>
      <c r="B406" s="42" t="s">
        <v>45</v>
      </c>
      <c r="C406" s="236" t="s">
        <v>45</v>
      </c>
      <c r="D406" s="214">
        <f t="shared" si="250"/>
        <v>402.2</v>
      </c>
      <c r="E406" s="192">
        <v>402.2</v>
      </c>
      <c r="F406" s="25"/>
      <c r="G406" s="25">
        <f t="shared" si="245"/>
        <v>3445.3</v>
      </c>
      <c r="H406" s="25">
        <v>2735.3</v>
      </c>
      <c r="I406" s="25">
        <v>710</v>
      </c>
      <c r="J406" s="25"/>
      <c r="K406" s="26"/>
      <c r="L406" s="26"/>
      <c r="M406" s="26"/>
      <c r="N406" s="26"/>
      <c r="O406" s="26"/>
      <c r="P406" s="26"/>
      <c r="Q406" s="26"/>
      <c r="R406" s="26"/>
      <c r="S406" s="88">
        <f t="shared" si="249"/>
        <v>0</v>
      </c>
      <c r="T406" s="97">
        <f t="shared" ref="T406:T455" si="256">SUM(U406:V406)</f>
        <v>3445.3</v>
      </c>
      <c r="U406" s="28">
        <f t="shared" ref="U406:U455" si="257">H406+J406+K406+M406+N406</f>
        <v>2735.3</v>
      </c>
      <c r="V406" s="98">
        <f t="shared" ref="V406:V455" si="258">SUM(I406+O406+P406+Q406+R406)</f>
        <v>710</v>
      </c>
      <c r="W406" s="192">
        <f t="shared" ref="W406:W408" si="259">SUM(X406:Y406)</f>
        <v>3445.3</v>
      </c>
      <c r="X406" s="28">
        <v>2735.3</v>
      </c>
      <c r="Y406" s="98">
        <v>710</v>
      </c>
      <c r="Z406" s="179">
        <f t="shared" si="253"/>
        <v>100</v>
      </c>
      <c r="AA406" s="28">
        <f t="shared" si="254"/>
        <v>100</v>
      </c>
      <c r="AB406" s="98">
        <f t="shared" si="255"/>
        <v>100</v>
      </c>
    </row>
    <row r="407" spans="1:28" s="23" customFormat="1" ht="37.5" x14ac:dyDescent="0.3">
      <c r="A407" s="231" t="s">
        <v>321</v>
      </c>
      <c r="B407" s="42" t="s">
        <v>45</v>
      </c>
      <c r="C407" s="236" t="s">
        <v>45</v>
      </c>
      <c r="D407" s="214">
        <f t="shared" si="250"/>
        <v>406.8</v>
      </c>
      <c r="E407" s="192">
        <v>406.8</v>
      </c>
      <c r="F407" s="25"/>
      <c r="G407" s="25">
        <f t="shared" si="245"/>
        <v>624.5</v>
      </c>
      <c r="H407" s="25">
        <v>324.5</v>
      </c>
      <c r="I407" s="25">
        <v>300</v>
      </c>
      <c r="J407" s="25">
        <v>-150.30000000000001</v>
      </c>
      <c r="K407" s="26"/>
      <c r="L407" s="26"/>
      <c r="M407" s="26"/>
      <c r="N407" s="26"/>
      <c r="O407" s="26"/>
      <c r="P407" s="26"/>
      <c r="Q407" s="26"/>
      <c r="R407" s="26"/>
      <c r="S407" s="88">
        <f t="shared" si="249"/>
        <v>-150.30000000000001</v>
      </c>
      <c r="T407" s="97">
        <f t="shared" si="256"/>
        <v>474.2</v>
      </c>
      <c r="U407" s="28">
        <f t="shared" si="257"/>
        <v>174.2</v>
      </c>
      <c r="V407" s="98">
        <f t="shared" si="258"/>
        <v>300</v>
      </c>
      <c r="W407" s="192">
        <f t="shared" si="259"/>
        <v>474.2</v>
      </c>
      <c r="X407" s="28">
        <v>174.2</v>
      </c>
      <c r="Y407" s="98">
        <v>300</v>
      </c>
      <c r="Z407" s="179">
        <f t="shared" si="253"/>
        <v>100</v>
      </c>
      <c r="AA407" s="28">
        <f t="shared" si="254"/>
        <v>100</v>
      </c>
      <c r="AB407" s="98">
        <f t="shared" si="255"/>
        <v>100</v>
      </c>
    </row>
    <row r="408" spans="1:28" s="23" customFormat="1" ht="37.5" x14ac:dyDescent="0.3">
      <c r="A408" s="231" t="s">
        <v>329</v>
      </c>
      <c r="B408" s="42" t="s">
        <v>45</v>
      </c>
      <c r="C408" s="236" t="s">
        <v>45</v>
      </c>
      <c r="D408" s="214">
        <f t="shared" si="250"/>
        <v>0</v>
      </c>
      <c r="E408" s="192"/>
      <c r="F408" s="25"/>
      <c r="G408" s="25">
        <f t="shared" si="245"/>
        <v>143.5</v>
      </c>
      <c r="H408" s="25"/>
      <c r="I408" s="25">
        <v>143.5</v>
      </c>
      <c r="J408" s="25"/>
      <c r="K408" s="26"/>
      <c r="L408" s="26"/>
      <c r="M408" s="26"/>
      <c r="N408" s="26"/>
      <c r="O408" s="26"/>
      <c r="P408" s="26"/>
      <c r="Q408" s="26"/>
      <c r="R408" s="26"/>
      <c r="S408" s="88">
        <f t="shared" si="249"/>
        <v>0</v>
      </c>
      <c r="T408" s="97">
        <f t="shared" si="256"/>
        <v>143.5</v>
      </c>
      <c r="U408" s="28">
        <f t="shared" si="257"/>
        <v>0</v>
      </c>
      <c r="V408" s="98">
        <f t="shared" si="258"/>
        <v>143.5</v>
      </c>
      <c r="W408" s="192">
        <f t="shared" si="259"/>
        <v>143.5</v>
      </c>
      <c r="X408" s="28">
        <v>0</v>
      </c>
      <c r="Y408" s="98">
        <v>143.5</v>
      </c>
      <c r="Z408" s="179">
        <f t="shared" si="253"/>
        <v>100</v>
      </c>
      <c r="AA408" s="28"/>
      <c r="AB408" s="98">
        <f t="shared" si="255"/>
        <v>100</v>
      </c>
    </row>
    <row r="409" spans="1:28" s="19" customFormat="1" ht="18.75" x14ac:dyDescent="0.3">
      <c r="A409" s="227" t="s">
        <v>330</v>
      </c>
      <c r="B409" s="16" t="s">
        <v>122</v>
      </c>
      <c r="C409" s="228" t="s">
        <v>25</v>
      </c>
      <c r="D409" s="215">
        <f t="shared" ref="D409:Y409" si="260">SUM(D410)</f>
        <v>82000.899999999994</v>
      </c>
      <c r="E409" s="198" t="e">
        <f t="shared" si="260"/>
        <v>#REF!</v>
      </c>
      <c r="F409" s="108" t="e">
        <f t="shared" si="260"/>
        <v>#REF!</v>
      </c>
      <c r="G409" s="108">
        <f t="shared" si="260"/>
        <v>159048.5</v>
      </c>
      <c r="H409" s="108">
        <f t="shared" si="260"/>
        <v>103520.1</v>
      </c>
      <c r="I409" s="108">
        <f t="shared" si="260"/>
        <v>55528.4</v>
      </c>
      <c r="J409" s="108">
        <f t="shared" si="260"/>
        <v>0</v>
      </c>
      <c r="K409" s="108">
        <f t="shared" si="260"/>
        <v>0</v>
      </c>
      <c r="L409" s="108">
        <f t="shared" si="260"/>
        <v>229</v>
      </c>
      <c r="M409" s="108">
        <f t="shared" si="260"/>
        <v>0</v>
      </c>
      <c r="N409" s="108">
        <f t="shared" si="260"/>
        <v>0</v>
      </c>
      <c r="O409" s="108">
        <f t="shared" si="260"/>
        <v>0</v>
      </c>
      <c r="P409" s="108">
        <f t="shared" si="260"/>
        <v>0</v>
      </c>
      <c r="Q409" s="108">
        <f t="shared" si="260"/>
        <v>0</v>
      </c>
      <c r="R409" s="108">
        <f t="shared" si="260"/>
        <v>0</v>
      </c>
      <c r="S409" s="169">
        <f t="shared" si="260"/>
        <v>229</v>
      </c>
      <c r="T409" s="108">
        <f t="shared" si="260"/>
        <v>159277.49999999997</v>
      </c>
      <c r="U409" s="17">
        <f t="shared" si="260"/>
        <v>103749.1</v>
      </c>
      <c r="V409" s="109">
        <f t="shared" si="260"/>
        <v>55528.4</v>
      </c>
      <c r="W409" s="198">
        <f t="shared" si="260"/>
        <v>145874</v>
      </c>
      <c r="X409" s="17">
        <f t="shared" si="260"/>
        <v>101850.09999999999</v>
      </c>
      <c r="Y409" s="109">
        <f t="shared" si="260"/>
        <v>44023.9</v>
      </c>
      <c r="Z409" s="177">
        <f t="shared" si="253"/>
        <v>91.584812669711681</v>
      </c>
      <c r="AA409" s="18">
        <f t="shared" si="254"/>
        <v>98.169622676244884</v>
      </c>
      <c r="AB409" s="94">
        <f t="shared" si="255"/>
        <v>79.281772930608483</v>
      </c>
    </row>
    <row r="410" spans="1:28" s="23" customFormat="1" ht="18.75" x14ac:dyDescent="0.3">
      <c r="A410" s="229" t="s">
        <v>331</v>
      </c>
      <c r="B410" s="20" t="s">
        <v>122</v>
      </c>
      <c r="C410" s="230" t="s">
        <v>24</v>
      </c>
      <c r="D410" s="216">
        <f>SUM(D411+D417+D418+D419+D424+D427+D436+D437+D443)</f>
        <v>82000.899999999994</v>
      </c>
      <c r="E410" s="201" t="e">
        <f>SUM(E411+E417+E419+E420+E424+E427+#REF!+#REF!+#REF!+#REF!+E436+E437+E443)</f>
        <v>#REF!</v>
      </c>
      <c r="F410" s="51" t="e">
        <f>SUM(F411+F417+F418+F419+F420+F424+F427+#REF!+#REF!+#REF!+#REF!+F436+F437+F443)</f>
        <v>#REF!</v>
      </c>
      <c r="G410" s="36">
        <f t="shared" si="245"/>
        <v>159048.5</v>
      </c>
      <c r="H410" s="51">
        <f t="shared" ref="H410:Y410" si="261">SUM(H411+H417+H418+H419+H424+H427+H436+H437+H443)</f>
        <v>103520.1</v>
      </c>
      <c r="I410" s="51">
        <f t="shared" si="261"/>
        <v>55528.4</v>
      </c>
      <c r="J410" s="51">
        <f t="shared" si="261"/>
        <v>0</v>
      </c>
      <c r="K410" s="51">
        <f t="shared" si="261"/>
        <v>0</v>
      </c>
      <c r="L410" s="51">
        <f t="shared" si="261"/>
        <v>229</v>
      </c>
      <c r="M410" s="51">
        <f t="shared" si="261"/>
        <v>0</v>
      </c>
      <c r="N410" s="51">
        <f t="shared" si="261"/>
        <v>0</v>
      </c>
      <c r="O410" s="51">
        <f t="shared" si="261"/>
        <v>0</v>
      </c>
      <c r="P410" s="51">
        <f t="shared" si="261"/>
        <v>0</v>
      </c>
      <c r="Q410" s="51">
        <f t="shared" si="261"/>
        <v>0</v>
      </c>
      <c r="R410" s="51">
        <f t="shared" si="261"/>
        <v>0</v>
      </c>
      <c r="S410" s="89">
        <f t="shared" si="261"/>
        <v>229</v>
      </c>
      <c r="T410" s="115">
        <f t="shared" si="261"/>
        <v>159277.49999999997</v>
      </c>
      <c r="U410" s="51">
        <f t="shared" si="261"/>
        <v>103749.1</v>
      </c>
      <c r="V410" s="116">
        <f t="shared" si="261"/>
        <v>55528.4</v>
      </c>
      <c r="W410" s="201">
        <f t="shared" si="261"/>
        <v>145874</v>
      </c>
      <c r="X410" s="51">
        <f t="shared" si="261"/>
        <v>101850.09999999999</v>
      </c>
      <c r="Y410" s="116">
        <f t="shared" si="261"/>
        <v>44023.9</v>
      </c>
      <c r="Z410" s="178">
        <f t="shared" si="253"/>
        <v>91.584812669711681</v>
      </c>
      <c r="AA410" s="156">
        <f t="shared" si="254"/>
        <v>98.169622676244884</v>
      </c>
      <c r="AB410" s="171">
        <f t="shared" si="255"/>
        <v>79.281772930608483</v>
      </c>
    </row>
    <row r="411" spans="1:28" s="38" customFormat="1" ht="37.5" x14ac:dyDescent="0.3">
      <c r="A411" s="233" t="s">
        <v>332</v>
      </c>
      <c r="B411" s="31" t="s">
        <v>122</v>
      </c>
      <c r="C411" s="234" t="s">
        <v>24</v>
      </c>
      <c r="D411" s="217">
        <f t="shared" si="250"/>
        <v>75553.600000000006</v>
      </c>
      <c r="E411" s="202">
        <f>SUM(E412+E413+E415+E416+E414)</f>
        <v>75553.600000000006</v>
      </c>
      <c r="F411" s="52">
        <f>SUM(F412+F415+F416)</f>
        <v>0</v>
      </c>
      <c r="G411" s="37">
        <f>SUM(H411:I411)</f>
        <v>88177.1</v>
      </c>
      <c r="H411" s="52">
        <f>SUM(H412+H413+H415+H416+H414)</f>
        <v>88177.1</v>
      </c>
      <c r="I411" s="52">
        <f t="shared" ref="I411:V411" si="262">SUM(I412+I413+I415+I416+I414)</f>
        <v>0</v>
      </c>
      <c r="J411" s="52">
        <f t="shared" si="262"/>
        <v>0</v>
      </c>
      <c r="K411" s="52">
        <f t="shared" si="262"/>
        <v>0</v>
      </c>
      <c r="L411" s="52">
        <f t="shared" si="262"/>
        <v>0</v>
      </c>
      <c r="M411" s="52">
        <f t="shared" si="262"/>
        <v>0</v>
      </c>
      <c r="N411" s="52">
        <f t="shared" si="262"/>
        <v>0</v>
      </c>
      <c r="O411" s="52">
        <f t="shared" si="262"/>
        <v>0</v>
      </c>
      <c r="P411" s="52">
        <f t="shared" si="262"/>
        <v>0</v>
      </c>
      <c r="Q411" s="52">
        <f t="shared" si="262"/>
        <v>0</v>
      </c>
      <c r="R411" s="52">
        <f t="shared" si="262"/>
        <v>0</v>
      </c>
      <c r="S411" s="90">
        <f t="shared" si="262"/>
        <v>0</v>
      </c>
      <c r="T411" s="117">
        <f t="shared" si="262"/>
        <v>88177.1</v>
      </c>
      <c r="U411" s="52">
        <f t="shared" si="262"/>
        <v>88177.1</v>
      </c>
      <c r="V411" s="118">
        <f t="shared" si="262"/>
        <v>0</v>
      </c>
      <c r="W411" s="202">
        <f t="shared" ref="W411:Y411" si="263">SUM(W412+W413+W415+W416+W414)</f>
        <v>87705.5</v>
      </c>
      <c r="X411" s="52">
        <f t="shared" si="263"/>
        <v>87705.5</v>
      </c>
      <c r="Y411" s="118">
        <f t="shared" si="263"/>
        <v>0</v>
      </c>
      <c r="Z411" s="179">
        <f t="shared" si="253"/>
        <v>99.465167259980191</v>
      </c>
      <c r="AA411" s="28">
        <f t="shared" si="254"/>
        <v>99.465167259980191</v>
      </c>
      <c r="AB411" s="98"/>
    </row>
    <row r="412" spans="1:28" s="19" customFormat="1" ht="18.75" x14ac:dyDescent="0.3">
      <c r="A412" s="231" t="s">
        <v>324</v>
      </c>
      <c r="B412" s="42" t="s">
        <v>122</v>
      </c>
      <c r="C412" s="236" t="s">
        <v>24</v>
      </c>
      <c r="D412" s="214">
        <f t="shared" si="250"/>
        <v>20768.900000000001</v>
      </c>
      <c r="E412" s="192">
        <v>20768.900000000001</v>
      </c>
      <c r="F412" s="25"/>
      <c r="G412" s="25">
        <f>SUM(H412:I412)</f>
        <v>15522.7</v>
      </c>
      <c r="H412" s="25">
        <v>15522.7</v>
      </c>
      <c r="I412" s="25"/>
      <c r="J412" s="25"/>
      <c r="K412" s="35"/>
      <c r="L412" s="35"/>
      <c r="M412" s="35"/>
      <c r="N412" s="35"/>
      <c r="O412" s="35"/>
      <c r="P412" s="35"/>
      <c r="Q412" s="35"/>
      <c r="R412" s="35"/>
      <c r="S412" s="88">
        <f t="shared" si="249"/>
        <v>0</v>
      </c>
      <c r="T412" s="97">
        <f t="shared" si="256"/>
        <v>15522.7</v>
      </c>
      <c r="U412" s="28">
        <f t="shared" si="257"/>
        <v>15522.7</v>
      </c>
      <c r="V412" s="98">
        <f t="shared" si="258"/>
        <v>0</v>
      </c>
      <c r="W412" s="192">
        <f t="shared" ref="W412:W423" si="264">SUM(X412:Y412)</f>
        <v>15462.7</v>
      </c>
      <c r="X412" s="28">
        <v>15462.7</v>
      </c>
      <c r="Y412" s="98"/>
      <c r="Z412" s="179">
        <f t="shared" si="253"/>
        <v>99.613469306241825</v>
      </c>
      <c r="AA412" s="28">
        <f t="shared" si="254"/>
        <v>99.613469306241825</v>
      </c>
      <c r="AB412" s="98"/>
    </row>
    <row r="413" spans="1:28" s="19" customFormat="1" ht="18.75" x14ac:dyDescent="0.3">
      <c r="A413" s="231" t="s">
        <v>325</v>
      </c>
      <c r="B413" s="42" t="s">
        <v>122</v>
      </c>
      <c r="C413" s="236" t="s">
        <v>24</v>
      </c>
      <c r="D413" s="214">
        <f t="shared" si="250"/>
        <v>11134</v>
      </c>
      <c r="E413" s="192">
        <v>11134</v>
      </c>
      <c r="F413" s="25"/>
      <c r="G413" s="25">
        <f t="shared" si="245"/>
        <v>17962.3</v>
      </c>
      <c r="H413" s="25">
        <v>17962.3</v>
      </c>
      <c r="I413" s="25"/>
      <c r="J413" s="25"/>
      <c r="K413" s="35"/>
      <c r="L413" s="35"/>
      <c r="M413" s="35"/>
      <c r="N413" s="35"/>
      <c r="O413" s="35"/>
      <c r="P413" s="35"/>
      <c r="Q413" s="35"/>
      <c r="R413" s="35"/>
      <c r="S413" s="88">
        <f t="shared" si="249"/>
        <v>0</v>
      </c>
      <c r="T413" s="97">
        <f t="shared" si="256"/>
        <v>17962.3</v>
      </c>
      <c r="U413" s="28">
        <f t="shared" si="257"/>
        <v>17962.3</v>
      </c>
      <c r="V413" s="98">
        <f t="shared" si="258"/>
        <v>0</v>
      </c>
      <c r="W413" s="192">
        <f t="shared" si="264"/>
        <v>17962.3</v>
      </c>
      <c r="X413" s="28">
        <v>17962.3</v>
      </c>
      <c r="Y413" s="98"/>
      <c r="Z413" s="179">
        <f t="shared" si="253"/>
        <v>100</v>
      </c>
      <c r="AA413" s="28">
        <f t="shared" si="254"/>
        <v>100</v>
      </c>
      <c r="AB413" s="98"/>
    </row>
    <row r="414" spans="1:28" s="19" customFormat="1" ht="18.75" x14ac:dyDescent="0.3">
      <c r="A414" s="231" t="s">
        <v>333</v>
      </c>
      <c r="B414" s="42" t="s">
        <v>122</v>
      </c>
      <c r="C414" s="236" t="s">
        <v>24</v>
      </c>
      <c r="D414" s="214">
        <f t="shared" si="250"/>
        <v>3000</v>
      </c>
      <c r="E414" s="192">
        <v>3000</v>
      </c>
      <c r="F414" s="25"/>
      <c r="G414" s="25">
        <f t="shared" si="245"/>
        <v>10331.5</v>
      </c>
      <c r="H414" s="25">
        <v>10331.5</v>
      </c>
      <c r="I414" s="25"/>
      <c r="J414" s="25"/>
      <c r="K414" s="35"/>
      <c r="L414" s="35"/>
      <c r="M414" s="35"/>
      <c r="N414" s="35"/>
      <c r="O414" s="35"/>
      <c r="P414" s="35"/>
      <c r="Q414" s="35"/>
      <c r="R414" s="35"/>
      <c r="S414" s="88">
        <f t="shared" si="249"/>
        <v>0</v>
      </c>
      <c r="T414" s="97">
        <f t="shared" si="256"/>
        <v>10331.5</v>
      </c>
      <c r="U414" s="28">
        <f t="shared" si="257"/>
        <v>10331.5</v>
      </c>
      <c r="V414" s="98">
        <f t="shared" si="258"/>
        <v>0</v>
      </c>
      <c r="W414" s="192">
        <f t="shared" si="264"/>
        <v>10313.799999999999</v>
      </c>
      <c r="X414" s="28">
        <v>10313.799999999999</v>
      </c>
      <c r="Y414" s="98"/>
      <c r="Z414" s="179">
        <f t="shared" si="253"/>
        <v>99.82867928180805</v>
      </c>
      <c r="AA414" s="28">
        <f t="shared" si="254"/>
        <v>99.82867928180805</v>
      </c>
      <c r="AB414" s="98"/>
    </row>
    <row r="415" spans="1:28" s="23" customFormat="1" ht="18.75" x14ac:dyDescent="0.3">
      <c r="A415" s="231" t="s">
        <v>111</v>
      </c>
      <c r="B415" s="42" t="s">
        <v>122</v>
      </c>
      <c r="C415" s="236" t="s">
        <v>24</v>
      </c>
      <c r="D415" s="214">
        <f t="shared" si="250"/>
        <v>17923.599999999999</v>
      </c>
      <c r="E415" s="192">
        <v>17923.599999999999</v>
      </c>
      <c r="F415" s="25"/>
      <c r="G415" s="25">
        <f t="shared" si="245"/>
        <v>19857.400000000001</v>
      </c>
      <c r="H415" s="25">
        <v>19857.400000000001</v>
      </c>
      <c r="I415" s="25"/>
      <c r="J415" s="25"/>
      <c r="K415" s="26"/>
      <c r="L415" s="26"/>
      <c r="M415" s="26"/>
      <c r="N415" s="26"/>
      <c r="O415" s="26"/>
      <c r="P415" s="26"/>
      <c r="Q415" s="26"/>
      <c r="R415" s="26"/>
      <c r="S415" s="88">
        <f t="shared" si="249"/>
        <v>0</v>
      </c>
      <c r="T415" s="97">
        <f t="shared" si="256"/>
        <v>19857.400000000001</v>
      </c>
      <c r="U415" s="28">
        <f t="shared" si="257"/>
        <v>19857.400000000001</v>
      </c>
      <c r="V415" s="98">
        <f t="shared" si="258"/>
        <v>0</v>
      </c>
      <c r="W415" s="192">
        <f t="shared" si="264"/>
        <v>19648.400000000001</v>
      </c>
      <c r="X415" s="28">
        <v>19648.400000000001</v>
      </c>
      <c r="Y415" s="98"/>
      <c r="Z415" s="179">
        <f t="shared" si="253"/>
        <v>98.947495643941295</v>
      </c>
      <c r="AA415" s="28">
        <f t="shared" si="254"/>
        <v>98.947495643941295</v>
      </c>
      <c r="AB415" s="98"/>
    </row>
    <row r="416" spans="1:28" s="23" customFormat="1" ht="18.75" x14ac:dyDescent="0.3">
      <c r="A416" s="231" t="s">
        <v>334</v>
      </c>
      <c r="B416" s="42" t="s">
        <v>122</v>
      </c>
      <c r="C416" s="236" t="s">
        <v>24</v>
      </c>
      <c r="D416" s="214">
        <f t="shared" si="250"/>
        <v>22727.1</v>
      </c>
      <c r="E416" s="192">
        <v>22727.1</v>
      </c>
      <c r="F416" s="25"/>
      <c r="G416" s="25">
        <f t="shared" si="245"/>
        <v>24503.200000000001</v>
      </c>
      <c r="H416" s="25">
        <v>24503.200000000001</v>
      </c>
      <c r="I416" s="25"/>
      <c r="J416" s="25"/>
      <c r="K416" s="26"/>
      <c r="L416" s="26"/>
      <c r="M416" s="26"/>
      <c r="N416" s="26"/>
      <c r="O416" s="26"/>
      <c r="P416" s="26"/>
      <c r="Q416" s="26"/>
      <c r="R416" s="26"/>
      <c r="S416" s="88">
        <f t="shared" si="249"/>
        <v>0</v>
      </c>
      <c r="T416" s="97">
        <f t="shared" si="256"/>
        <v>24503.200000000001</v>
      </c>
      <c r="U416" s="28">
        <f t="shared" si="257"/>
        <v>24503.200000000001</v>
      </c>
      <c r="V416" s="98">
        <f t="shared" si="258"/>
        <v>0</v>
      </c>
      <c r="W416" s="192">
        <f t="shared" si="264"/>
        <v>24318.3</v>
      </c>
      <c r="X416" s="28">
        <v>24318.3</v>
      </c>
      <c r="Y416" s="98"/>
      <c r="Z416" s="179">
        <f t="shared" si="253"/>
        <v>99.245404681837471</v>
      </c>
      <c r="AA416" s="28">
        <f t="shared" si="254"/>
        <v>99.245404681837471</v>
      </c>
      <c r="AB416" s="98"/>
    </row>
    <row r="417" spans="1:28" s="29" customFormat="1" ht="37.5" x14ac:dyDescent="0.3">
      <c r="A417" s="242" t="s">
        <v>335</v>
      </c>
      <c r="B417" s="45" t="s">
        <v>122</v>
      </c>
      <c r="C417" s="243" t="s">
        <v>24</v>
      </c>
      <c r="D417" s="220">
        <f t="shared" si="250"/>
        <v>129.9</v>
      </c>
      <c r="E417" s="200"/>
      <c r="F417" s="47">
        <v>129.9</v>
      </c>
      <c r="G417" s="47">
        <f t="shared" si="245"/>
        <v>136.6</v>
      </c>
      <c r="H417" s="47"/>
      <c r="I417" s="47">
        <v>136.6</v>
      </c>
      <c r="J417" s="47"/>
      <c r="K417" s="32"/>
      <c r="L417" s="32"/>
      <c r="M417" s="32"/>
      <c r="N417" s="32"/>
      <c r="O417" s="32"/>
      <c r="P417" s="32"/>
      <c r="Q417" s="32"/>
      <c r="R417" s="32"/>
      <c r="S417" s="88">
        <f t="shared" si="249"/>
        <v>0</v>
      </c>
      <c r="T417" s="112">
        <f t="shared" si="256"/>
        <v>136.6</v>
      </c>
      <c r="U417" s="27">
        <f t="shared" si="257"/>
        <v>0</v>
      </c>
      <c r="V417" s="114">
        <f t="shared" si="258"/>
        <v>136.6</v>
      </c>
      <c r="W417" s="200">
        <f t="shared" si="264"/>
        <v>136.6</v>
      </c>
      <c r="X417" s="27">
        <f t="shared" ref="X417:X419" si="265">K417+M417+N417+P417+Q417</f>
        <v>0</v>
      </c>
      <c r="Y417" s="114">
        <v>136.6</v>
      </c>
      <c r="Z417" s="179">
        <f t="shared" si="253"/>
        <v>100</v>
      </c>
      <c r="AA417" s="28"/>
      <c r="AB417" s="98">
        <f t="shared" si="255"/>
        <v>100</v>
      </c>
    </row>
    <row r="418" spans="1:28" s="29" customFormat="1" ht="56.25" x14ac:dyDescent="0.3">
      <c r="A418" s="242" t="s">
        <v>336</v>
      </c>
      <c r="B418" s="45" t="s">
        <v>122</v>
      </c>
      <c r="C418" s="243" t="s">
        <v>24</v>
      </c>
      <c r="D418" s="220">
        <f t="shared" si="250"/>
        <v>466</v>
      </c>
      <c r="E418" s="200"/>
      <c r="F418" s="47">
        <v>466</v>
      </c>
      <c r="G418" s="47">
        <f t="shared" si="245"/>
        <v>466</v>
      </c>
      <c r="H418" s="47"/>
      <c r="I418" s="47">
        <v>466</v>
      </c>
      <c r="J418" s="47"/>
      <c r="K418" s="32"/>
      <c r="L418" s="32"/>
      <c r="M418" s="32"/>
      <c r="N418" s="32"/>
      <c r="O418" s="32"/>
      <c r="P418" s="32"/>
      <c r="Q418" s="32"/>
      <c r="R418" s="32"/>
      <c r="S418" s="88">
        <f t="shared" si="249"/>
        <v>0</v>
      </c>
      <c r="T418" s="112">
        <f t="shared" si="256"/>
        <v>466</v>
      </c>
      <c r="U418" s="27">
        <f t="shared" si="257"/>
        <v>0</v>
      </c>
      <c r="V418" s="114">
        <f t="shared" si="258"/>
        <v>466</v>
      </c>
      <c r="W418" s="200">
        <f t="shared" si="264"/>
        <v>466</v>
      </c>
      <c r="X418" s="27">
        <f t="shared" si="265"/>
        <v>0</v>
      </c>
      <c r="Y418" s="114">
        <v>466</v>
      </c>
      <c r="Z418" s="179">
        <f t="shared" si="253"/>
        <v>100</v>
      </c>
      <c r="AA418" s="28"/>
      <c r="AB418" s="98">
        <f t="shared" si="255"/>
        <v>100</v>
      </c>
    </row>
    <row r="419" spans="1:28" s="29" customFormat="1" ht="56.25" x14ac:dyDescent="0.3">
      <c r="A419" s="242" t="s">
        <v>337</v>
      </c>
      <c r="B419" s="45" t="s">
        <v>122</v>
      </c>
      <c r="C419" s="243" t="s">
        <v>24</v>
      </c>
      <c r="D419" s="220">
        <f t="shared" si="250"/>
        <v>2272.9</v>
      </c>
      <c r="E419" s="200"/>
      <c r="F419" s="47">
        <v>2272.9</v>
      </c>
      <c r="G419" s="47">
        <f t="shared" si="245"/>
        <v>2272.9</v>
      </c>
      <c r="H419" s="47"/>
      <c r="I419" s="47">
        <v>2272.9</v>
      </c>
      <c r="J419" s="47"/>
      <c r="K419" s="32"/>
      <c r="L419" s="32"/>
      <c r="M419" s="32"/>
      <c r="N419" s="32"/>
      <c r="O419" s="32"/>
      <c r="P419" s="32"/>
      <c r="Q419" s="32"/>
      <c r="R419" s="32"/>
      <c r="S419" s="88">
        <f t="shared" si="249"/>
        <v>0</v>
      </c>
      <c r="T419" s="112">
        <f t="shared" si="256"/>
        <v>2272.9</v>
      </c>
      <c r="U419" s="27">
        <f t="shared" si="257"/>
        <v>0</v>
      </c>
      <c r="V419" s="114">
        <f t="shared" si="258"/>
        <v>2272.9</v>
      </c>
      <c r="W419" s="200">
        <f t="shared" si="264"/>
        <v>2272.9</v>
      </c>
      <c r="X419" s="27">
        <f t="shared" si="265"/>
        <v>0</v>
      </c>
      <c r="Y419" s="114">
        <v>2272.9</v>
      </c>
      <c r="Z419" s="179">
        <f t="shared" si="253"/>
        <v>100</v>
      </c>
      <c r="AA419" s="28"/>
      <c r="AB419" s="98">
        <f t="shared" si="255"/>
        <v>100</v>
      </c>
    </row>
    <row r="420" spans="1:28" s="23" customFormat="1" ht="37.5" hidden="1" outlineLevel="1" x14ac:dyDescent="0.3">
      <c r="A420" s="231" t="s">
        <v>338</v>
      </c>
      <c r="B420" s="42" t="s">
        <v>122</v>
      </c>
      <c r="C420" s="236" t="s">
        <v>24</v>
      </c>
      <c r="D420" s="214">
        <f t="shared" si="250"/>
        <v>0</v>
      </c>
      <c r="E420" s="206">
        <f>SUM(E421+E422+E423)</f>
        <v>0</v>
      </c>
      <c r="F420" s="34">
        <f>SUM(F421+F422+F423)</f>
        <v>0</v>
      </c>
      <c r="G420" s="25">
        <f t="shared" si="245"/>
        <v>0</v>
      </c>
      <c r="H420" s="34">
        <f>SUM(H421+H422+H423)</f>
        <v>0</v>
      </c>
      <c r="I420" s="34">
        <f>SUM(I421+I422+I423)</f>
        <v>0</v>
      </c>
      <c r="J420" s="34"/>
      <c r="K420" s="26"/>
      <c r="L420" s="26"/>
      <c r="M420" s="26"/>
      <c r="N420" s="26"/>
      <c r="O420" s="26"/>
      <c r="P420" s="26"/>
      <c r="Q420" s="26"/>
      <c r="R420" s="26"/>
      <c r="S420" s="88">
        <f t="shared" si="249"/>
        <v>0</v>
      </c>
      <c r="T420" s="97">
        <f t="shared" si="256"/>
        <v>0</v>
      </c>
      <c r="U420" s="28">
        <f t="shared" si="257"/>
        <v>0</v>
      </c>
      <c r="V420" s="98">
        <f t="shared" si="258"/>
        <v>0</v>
      </c>
      <c r="W420" s="192">
        <f t="shared" si="264"/>
        <v>0</v>
      </c>
      <c r="X420" s="28"/>
      <c r="Y420" s="98"/>
      <c r="Z420" s="179"/>
      <c r="AA420" s="28"/>
      <c r="AB420" s="98"/>
    </row>
    <row r="421" spans="1:28" s="23" customFormat="1" ht="18.75" hidden="1" outlineLevel="1" x14ac:dyDescent="0.3">
      <c r="A421" s="231" t="s">
        <v>132</v>
      </c>
      <c r="B421" s="42" t="s">
        <v>122</v>
      </c>
      <c r="C421" s="236" t="s">
        <v>24</v>
      </c>
      <c r="D421" s="214">
        <f t="shared" si="250"/>
        <v>0</v>
      </c>
      <c r="E421" s="192"/>
      <c r="F421" s="25"/>
      <c r="G421" s="25">
        <f t="shared" si="245"/>
        <v>0</v>
      </c>
      <c r="H421" s="25"/>
      <c r="I421" s="25"/>
      <c r="J421" s="25"/>
      <c r="K421" s="26"/>
      <c r="L421" s="26"/>
      <c r="M421" s="26"/>
      <c r="N421" s="26"/>
      <c r="O421" s="26"/>
      <c r="P421" s="26"/>
      <c r="Q421" s="26"/>
      <c r="R421" s="26"/>
      <c r="S421" s="88">
        <f t="shared" si="249"/>
        <v>0</v>
      </c>
      <c r="T421" s="97">
        <f t="shared" si="256"/>
        <v>0</v>
      </c>
      <c r="U421" s="28">
        <f t="shared" si="257"/>
        <v>0</v>
      </c>
      <c r="V421" s="98">
        <f t="shared" si="258"/>
        <v>0</v>
      </c>
      <c r="W421" s="192">
        <f t="shared" si="264"/>
        <v>0</v>
      </c>
      <c r="X421" s="28"/>
      <c r="Y421" s="98"/>
      <c r="Z421" s="179"/>
      <c r="AA421" s="28"/>
      <c r="AB421" s="98"/>
    </row>
    <row r="422" spans="1:28" s="23" customFormat="1" ht="18.75" hidden="1" outlineLevel="1" x14ac:dyDescent="0.3">
      <c r="A422" s="231" t="s">
        <v>339</v>
      </c>
      <c r="B422" s="42" t="s">
        <v>122</v>
      </c>
      <c r="C422" s="236" t="s">
        <v>24</v>
      </c>
      <c r="D422" s="214">
        <f t="shared" si="250"/>
        <v>0</v>
      </c>
      <c r="E422" s="192"/>
      <c r="F422" s="25"/>
      <c r="G422" s="25">
        <f t="shared" si="245"/>
        <v>0</v>
      </c>
      <c r="H422" s="25"/>
      <c r="I422" s="25"/>
      <c r="J422" s="25"/>
      <c r="K422" s="26"/>
      <c r="L422" s="26"/>
      <c r="M422" s="26"/>
      <c r="N422" s="26"/>
      <c r="O422" s="26"/>
      <c r="P422" s="26"/>
      <c r="Q422" s="26"/>
      <c r="R422" s="26"/>
      <c r="S422" s="88">
        <f t="shared" si="249"/>
        <v>0</v>
      </c>
      <c r="T422" s="97">
        <f t="shared" si="256"/>
        <v>0</v>
      </c>
      <c r="U422" s="28">
        <f t="shared" si="257"/>
        <v>0</v>
      </c>
      <c r="V422" s="98">
        <f t="shared" si="258"/>
        <v>0</v>
      </c>
      <c r="W422" s="192">
        <f t="shared" si="264"/>
        <v>0</v>
      </c>
      <c r="X422" s="28"/>
      <c r="Y422" s="98"/>
      <c r="Z422" s="179"/>
      <c r="AA422" s="28"/>
      <c r="AB422" s="98"/>
    </row>
    <row r="423" spans="1:28" s="23" customFormat="1" ht="18.75" hidden="1" outlineLevel="1" x14ac:dyDescent="0.3">
      <c r="A423" s="231" t="s">
        <v>340</v>
      </c>
      <c r="B423" s="42" t="s">
        <v>122</v>
      </c>
      <c r="C423" s="236" t="s">
        <v>24</v>
      </c>
      <c r="D423" s="214">
        <f t="shared" si="250"/>
        <v>0</v>
      </c>
      <c r="E423" s="192"/>
      <c r="F423" s="25"/>
      <c r="G423" s="25">
        <f t="shared" si="245"/>
        <v>0</v>
      </c>
      <c r="H423" s="25"/>
      <c r="I423" s="25"/>
      <c r="J423" s="25"/>
      <c r="K423" s="26"/>
      <c r="L423" s="26"/>
      <c r="M423" s="26"/>
      <c r="N423" s="26"/>
      <c r="O423" s="26"/>
      <c r="P423" s="26"/>
      <c r="Q423" s="26"/>
      <c r="R423" s="26"/>
      <c r="S423" s="88">
        <f t="shared" si="249"/>
        <v>0</v>
      </c>
      <c r="T423" s="97">
        <f t="shared" si="256"/>
        <v>0</v>
      </c>
      <c r="U423" s="28">
        <f t="shared" si="257"/>
        <v>0</v>
      </c>
      <c r="V423" s="98">
        <f t="shared" si="258"/>
        <v>0</v>
      </c>
      <c r="W423" s="192">
        <f t="shared" si="264"/>
        <v>0</v>
      </c>
      <c r="X423" s="28"/>
      <c r="Y423" s="98"/>
      <c r="Z423" s="179"/>
      <c r="AA423" s="28"/>
      <c r="AB423" s="98"/>
    </row>
    <row r="424" spans="1:28" s="29" customFormat="1" ht="37.5" collapsed="1" x14ac:dyDescent="0.3">
      <c r="A424" s="242" t="s">
        <v>341</v>
      </c>
      <c r="B424" s="45" t="s">
        <v>122</v>
      </c>
      <c r="C424" s="243" t="s">
        <v>24</v>
      </c>
      <c r="D424" s="220">
        <f t="shared" si="250"/>
        <v>275</v>
      </c>
      <c r="E424" s="200"/>
      <c r="F424" s="47">
        <v>275</v>
      </c>
      <c r="G424" s="47">
        <f t="shared" si="245"/>
        <v>275</v>
      </c>
      <c r="H424" s="47">
        <f>SUM(H425:H426)</f>
        <v>0</v>
      </c>
      <c r="I424" s="47">
        <f>SUM(I425:I426)</f>
        <v>275</v>
      </c>
      <c r="J424" s="47">
        <f t="shared" ref="J424:V424" si="266">SUM(J425:J426)</f>
        <v>0</v>
      </c>
      <c r="K424" s="47">
        <f t="shared" si="266"/>
        <v>0</v>
      </c>
      <c r="L424" s="47">
        <f t="shared" si="266"/>
        <v>0</v>
      </c>
      <c r="M424" s="47">
        <f t="shared" si="266"/>
        <v>0</v>
      </c>
      <c r="N424" s="47">
        <f t="shared" si="266"/>
        <v>0</v>
      </c>
      <c r="O424" s="47">
        <f t="shared" si="266"/>
        <v>0</v>
      </c>
      <c r="P424" s="47">
        <f t="shared" si="266"/>
        <v>0</v>
      </c>
      <c r="Q424" s="47">
        <f t="shared" si="266"/>
        <v>0</v>
      </c>
      <c r="R424" s="47">
        <f t="shared" si="266"/>
        <v>0</v>
      </c>
      <c r="S424" s="87">
        <f t="shared" si="266"/>
        <v>0</v>
      </c>
      <c r="T424" s="112">
        <f t="shared" si="266"/>
        <v>275</v>
      </c>
      <c r="U424" s="47">
        <f t="shared" si="266"/>
        <v>0</v>
      </c>
      <c r="V424" s="113">
        <f t="shared" si="266"/>
        <v>275</v>
      </c>
      <c r="W424" s="200">
        <f t="shared" ref="W424:Y424" si="267">SUM(W425:W426)</f>
        <v>275</v>
      </c>
      <c r="X424" s="47">
        <f t="shared" si="267"/>
        <v>0</v>
      </c>
      <c r="Y424" s="113">
        <f t="shared" si="267"/>
        <v>275</v>
      </c>
      <c r="Z424" s="179">
        <f t="shared" si="253"/>
        <v>100</v>
      </c>
      <c r="AA424" s="28"/>
      <c r="AB424" s="98">
        <f t="shared" si="255"/>
        <v>100</v>
      </c>
    </row>
    <row r="425" spans="1:28" s="23" customFormat="1" ht="18.75" x14ac:dyDescent="0.3">
      <c r="A425" s="231" t="s">
        <v>342</v>
      </c>
      <c r="B425" s="42" t="s">
        <v>122</v>
      </c>
      <c r="C425" s="236" t="s">
        <v>24</v>
      </c>
      <c r="D425" s="214">
        <f t="shared" si="250"/>
        <v>0</v>
      </c>
      <c r="E425" s="192"/>
      <c r="F425" s="25"/>
      <c r="G425" s="25">
        <f t="shared" si="245"/>
        <v>150</v>
      </c>
      <c r="H425" s="25"/>
      <c r="I425" s="25">
        <v>150</v>
      </c>
      <c r="J425" s="25"/>
      <c r="K425" s="26"/>
      <c r="L425" s="26"/>
      <c r="M425" s="26"/>
      <c r="N425" s="26"/>
      <c r="O425" s="26"/>
      <c r="P425" s="26"/>
      <c r="Q425" s="26"/>
      <c r="R425" s="26"/>
      <c r="S425" s="88">
        <f t="shared" si="249"/>
        <v>0</v>
      </c>
      <c r="T425" s="97">
        <f t="shared" si="256"/>
        <v>150</v>
      </c>
      <c r="U425" s="28">
        <f t="shared" si="257"/>
        <v>0</v>
      </c>
      <c r="V425" s="98">
        <f t="shared" si="258"/>
        <v>150</v>
      </c>
      <c r="W425" s="192">
        <f t="shared" ref="W425:W426" si="268">SUM(X425:Y425)</f>
        <v>150</v>
      </c>
      <c r="X425" s="28"/>
      <c r="Y425" s="98">
        <v>150</v>
      </c>
      <c r="Z425" s="179">
        <f t="shared" si="253"/>
        <v>100</v>
      </c>
      <c r="AA425" s="28"/>
      <c r="AB425" s="98">
        <f t="shared" si="255"/>
        <v>100</v>
      </c>
    </row>
    <row r="426" spans="1:28" s="23" customFormat="1" ht="37.5" x14ac:dyDescent="0.3">
      <c r="A426" s="231" t="s">
        <v>343</v>
      </c>
      <c r="B426" s="42" t="s">
        <v>122</v>
      </c>
      <c r="C426" s="236" t="s">
        <v>24</v>
      </c>
      <c r="D426" s="214">
        <f t="shared" si="250"/>
        <v>0</v>
      </c>
      <c r="E426" s="192"/>
      <c r="F426" s="25"/>
      <c r="G426" s="25">
        <f t="shared" si="245"/>
        <v>125</v>
      </c>
      <c r="H426" s="25"/>
      <c r="I426" s="25">
        <v>125</v>
      </c>
      <c r="J426" s="25"/>
      <c r="K426" s="26"/>
      <c r="L426" s="26"/>
      <c r="M426" s="26"/>
      <c r="N426" s="26"/>
      <c r="O426" s="26"/>
      <c r="P426" s="26"/>
      <c r="Q426" s="26"/>
      <c r="R426" s="26"/>
      <c r="S426" s="88">
        <f t="shared" si="249"/>
        <v>0</v>
      </c>
      <c r="T426" s="97">
        <f t="shared" si="256"/>
        <v>125</v>
      </c>
      <c r="U426" s="28">
        <f t="shared" si="257"/>
        <v>0</v>
      </c>
      <c r="V426" s="98">
        <f t="shared" si="258"/>
        <v>125</v>
      </c>
      <c r="W426" s="192">
        <f t="shared" si="268"/>
        <v>125</v>
      </c>
      <c r="X426" s="28"/>
      <c r="Y426" s="98">
        <v>125</v>
      </c>
      <c r="Z426" s="179">
        <f t="shared" si="253"/>
        <v>100</v>
      </c>
      <c r="AA426" s="28"/>
      <c r="AB426" s="98">
        <f t="shared" si="255"/>
        <v>100</v>
      </c>
    </row>
    <row r="427" spans="1:28" s="23" customFormat="1" ht="37.5" x14ac:dyDescent="0.3">
      <c r="A427" s="233" t="s">
        <v>344</v>
      </c>
      <c r="B427" s="45" t="s">
        <v>122</v>
      </c>
      <c r="C427" s="243" t="s">
        <v>24</v>
      </c>
      <c r="D427" s="217">
        <f t="shared" si="250"/>
        <v>2000</v>
      </c>
      <c r="E427" s="195">
        <v>2000</v>
      </c>
      <c r="F427" s="37"/>
      <c r="G427" s="37">
        <f t="shared" si="245"/>
        <v>5840</v>
      </c>
      <c r="H427" s="37">
        <f t="shared" ref="H427:V427" si="269">SUM(H428:H435)</f>
        <v>5840</v>
      </c>
      <c r="I427" s="37">
        <f t="shared" si="269"/>
        <v>0</v>
      </c>
      <c r="J427" s="37">
        <f t="shared" si="269"/>
        <v>0</v>
      </c>
      <c r="K427" s="37">
        <f t="shared" si="269"/>
        <v>0</v>
      </c>
      <c r="L427" s="37">
        <f t="shared" si="269"/>
        <v>0</v>
      </c>
      <c r="M427" s="37">
        <f t="shared" si="269"/>
        <v>0</v>
      </c>
      <c r="N427" s="37">
        <f t="shared" si="269"/>
        <v>0</v>
      </c>
      <c r="O427" s="37">
        <f t="shared" si="269"/>
        <v>0</v>
      </c>
      <c r="P427" s="37">
        <f t="shared" si="269"/>
        <v>0</v>
      </c>
      <c r="Q427" s="37">
        <f t="shared" si="269"/>
        <v>0</v>
      </c>
      <c r="R427" s="37">
        <f t="shared" si="269"/>
        <v>0</v>
      </c>
      <c r="S427" s="83">
        <f t="shared" si="269"/>
        <v>0</v>
      </c>
      <c r="T427" s="103">
        <f t="shared" si="269"/>
        <v>5840</v>
      </c>
      <c r="U427" s="37">
        <f t="shared" si="269"/>
        <v>5840</v>
      </c>
      <c r="V427" s="104">
        <f t="shared" si="269"/>
        <v>0</v>
      </c>
      <c r="W427" s="192">
        <f t="shared" ref="W427:W434" si="270">SUM(X427:Y427)</f>
        <v>5839.9</v>
      </c>
      <c r="X427" s="37">
        <f>SUM(X428:X435)</f>
        <v>5839.9</v>
      </c>
      <c r="Y427" s="104">
        <f>SUM(Y428:Y435)</f>
        <v>0</v>
      </c>
      <c r="Z427" s="180">
        <f t="shared" si="253"/>
        <v>99.998287671232873</v>
      </c>
      <c r="AA427" s="27">
        <f t="shared" si="254"/>
        <v>99.998287671232873</v>
      </c>
      <c r="AB427" s="114">
        <v>0</v>
      </c>
    </row>
    <row r="428" spans="1:28" s="23" customFormat="1" ht="18.75" x14ac:dyDescent="0.3">
      <c r="A428" s="231" t="s">
        <v>46</v>
      </c>
      <c r="B428" s="42" t="s">
        <v>122</v>
      </c>
      <c r="C428" s="236" t="s">
        <v>24</v>
      </c>
      <c r="D428" s="214">
        <v>2000</v>
      </c>
      <c r="E428" s="192"/>
      <c r="F428" s="25"/>
      <c r="G428" s="25">
        <f t="shared" si="245"/>
        <v>0</v>
      </c>
      <c r="H428" s="25">
        <v>0</v>
      </c>
      <c r="I428" s="25"/>
      <c r="J428" s="25"/>
      <c r="K428" s="26"/>
      <c r="L428" s="26"/>
      <c r="M428" s="26"/>
      <c r="N428" s="26"/>
      <c r="O428" s="26"/>
      <c r="P428" s="26"/>
      <c r="Q428" s="26"/>
      <c r="R428" s="26"/>
      <c r="S428" s="88">
        <f t="shared" si="249"/>
        <v>0</v>
      </c>
      <c r="T428" s="97">
        <f t="shared" si="256"/>
        <v>0</v>
      </c>
      <c r="U428" s="28">
        <f t="shared" si="257"/>
        <v>0</v>
      </c>
      <c r="V428" s="98">
        <f t="shared" si="258"/>
        <v>0</v>
      </c>
      <c r="W428" s="192">
        <f t="shared" si="270"/>
        <v>0</v>
      </c>
      <c r="X428" s="28"/>
      <c r="Y428" s="98"/>
      <c r="Z428" s="179">
        <v>0</v>
      </c>
      <c r="AA428" s="28">
        <v>0</v>
      </c>
      <c r="AB428" s="98"/>
    </row>
    <row r="429" spans="1:28" s="23" customFormat="1" ht="18.75" x14ac:dyDescent="0.3">
      <c r="A429" s="231" t="s">
        <v>345</v>
      </c>
      <c r="B429" s="42" t="s">
        <v>122</v>
      </c>
      <c r="C429" s="236" t="s">
        <v>24</v>
      </c>
      <c r="D429" s="214">
        <f t="shared" si="250"/>
        <v>0</v>
      </c>
      <c r="E429" s="192"/>
      <c r="F429" s="25"/>
      <c r="G429" s="25">
        <f t="shared" si="245"/>
        <v>47.5</v>
      </c>
      <c r="H429" s="26">
        <v>47.5</v>
      </c>
      <c r="I429" s="25"/>
      <c r="J429" s="25"/>
      <c r="K429" s="26"/>
      <c r="L429" s="26"/>
      <c r="M429" s="26"/>
      <c r="N429" s="26"/>
      <c r="O429" s="26"/>
      <c r="P429" s="26"/>
      <c r="Q429" s="26"/>
      <c r="R429" s="26"/>
      <c r="S429" s="88">
        <f t="shared" si="249"/>
        <v>0</v>
      </c>
      <c r="T429" s="97">
        <f t="shared" si="256"/>
        <v>47.5</v>
      </c>
      <c r="U429" s="28">
        <f t="shared" si="257"/>
        <v>47.5</v>
      </c>
      <c r="V429" s="98">
        <f t="shared" si="258"/>
        <v>0</v>
      </c>
      <c r="W429" s="192">
        <f t="shared" si="270"/>
        <v>47.5</v>
      </c>
      <c r="X429" s="28">
        <v>47.5</v>
      </c>
      <c r="Y429" s="98"/>
      <c r="Z429" s="179">
        <f t="shared" si="253"/>
        <v>100</v>
      </c>
      <c r="AA429" s="28">
        <f t="shared" si="254"/>
        <v>100</v>
      </c>
      <c r="AB429" s="98"/>
    </row>
    <row r="430" spans="1:28" s="23" customFormat="1" ht="18.75" x14ac:dyDescent="0.3">
      <c r="A430" s="231" t="s">
        <v>346</v>
      </c>
      <c r="B430" s="42" t="s">
        <v>122</v>
      </c>
      <c r="C430" s="236" t="s">
        <v>24</v>
      </c>
      <c r="D430" s="214">
        <f t="shared" si="250"/>
        <v>0</v>
      </c>
      <c r="E430" s="192"/>
      <c r="F430" s="25"/>
      <c r="G430" s="25">
        <f t="shared" si="245"/>
        <v>37.5</v>
      </c>
      <c r="H430" s="26">
        <v>37.5</v>
      </c>
      <c r="I430" s="25"/>
      <c r="J430" s="25"/>
      <c r="K430" s="26"/>
      <c r="L430" s="26"/>
      <c r="M430" s="26"/>
      <c r="N430" s="26"/>
      <c r="O430" s="26"/>
      <c r="P430" s="26"/>
      <c r="Q430" s="26"/>
      <c r="R430" s="26"/>
      <c r="S430" s="88">
        <f t="shared" si="249"/>
        <v>0</v>
      </c>
      <c r="T430" s="97">
        <f t="shared" si="256"/>
        <v>37.5</v>
      </c>
      <c r="U430" s="28">
        <f t="shared" si="257"/>
        <v>37.5</v>
      </c>
      <c r="V430" s="98">
        <f t="shared" si="258"/>
        <v>0</v>
      </c>
      <c r="W430" s="192">
        <f t="shared" si="270"/>
        <v>37.5</v>
      </c>
      <c r="X430" s="28">
        <v>37.5</v>
      </c>
      <c r="Y430" s="98"/>
      <c r="Z430" s="179">
        <f t="shared" si="253"/>
        <v>100</v>
      </c>
      <c r="AA430" s="28">
        <f t="shared" si="254"/>
        <v>100</v>
      </c>
      <c r="AB430" s="98"/>
    </row>
    <row r="431" spans="1:28" s="23" customFormat="1" ht="18.75" x14ac:dyDescent="0.3">
      <c r="A431" s="231" t="s">
        <v>347</v>
      </c>
      <c r="B431" s="42" t="s">
        <v>122</v>
      </c>
      <c r="C431" s="236" t="s">
        <v>24</v>
      </c>
      <c r="D431" s="214">
        <f t="shared" si="250"/>
        <v>0</v>
      </c>
      <c r="E431" s="192"/>
      <c r="F431" s="25"/>
      <c r="G431" s="25">
        <f t="shared" si="245"/>
        <v>110</v>
      </c>
      <c r="H431" s="26">
        <v>110</v>
      </c>
      <c r="I431" s="25"/>
      <c r="J431" s="25"/>
      <c r="K431" s="26"/>
      <c r="L431" s="26"/>
      <c r="M431" s="26"/>
      <c r="N431" s="26"/>
      <c r="O431" s="26"/>
      <c r="P431" s="26"/>
      <c r="Q431" s="26"/>
      <c r="R431" s="26"/>
      <c r="S431" s="88">
        <f t="shared" si="249"/>
        <v>0</v>
      </c>
      <c r="T431" s="97">
        <f t="shared" si="256"/>
        <v>110</v>
      </c>
      <c r="U431" s="28">
        <f t="shared" si="257"/>
        <v>110</v>
      </c>
      <c r="V431" s="98">
        <f t="shared" si="258"/>
        <v>0</v>
      </c>
      <c r="W431" s="192">
        <f t="shared" si="270"/>
        <v>110</v>
      </c>
      <c r="X431" s="28">
        <v>110</v>
      </c>
      <c r="Y431" s="98"/>
      <c r="Z431" s="179">
        <f t="shared" si="253"/>
        <v>100</v>
      </c>
      <c r="AA431" s="28">
        <f t="shared" si="254"/>
        <v>100</v>
      </c>
      <c r="AB431" s="98"/>
    </row>
    <row r="432" spans="1:28" s="23" customFormat="1" ht="18.75" x14ac:dyDescent="0.3">
      <c r="A432" s="231" t="s">
        <v>348</v>
      </c>
      <c r="B432" s="42" t="s">
        <v>122</v>
      </c>
      <c r="C432" s="236" t="s">
        <v>24</v>
      </c>
      <c r="D432" s="214">
        <f t="shared" si="250"/>
        <v>0</v>
      </c>
      <c r="E432" s="192"/>
      <c r="F432" s="25"/>
      <c r="G432" s="25">
        <f t="shared" si="245"/>
        <v>2013.5</v>
      </c>
      <c r="H432" s="26">
        <v>2013.5</v>
      </c>
      <c r="I432" s="25"/>
      <c r="J432" s="25"/>
      <c r="K432" s="26"/>
      <c r="L432" s="26"/>
      <c r="M432" s="26"/>
      <c r="N432" s="26"/>
      <c r="O432" s="26"/>
      <c r="P432" s="26"/>
      <c r="Q432" s="26"/>
      <c r="R432" s="26"/>
      <c r="S432" s="88">
        <f t="shared" si="249"/>
        <v>0</v>
      </c>
      <c r="T432" s="97">
        <f t="shared" si="256"/>
        <v>2010.5</v>
      </c>
      <c r="U432" s="28">
        <v>2010.5</v>
      </c>
      <c r="V432" s="98">
        <f t="shared" si="258"/>
        <v>0</v>
      </c>
      <c r="W432" s="192">
        <f t="shared" si="270"/>
        <v>2010.4</v>
      </c>
      <c r="X432" s="28">
        <v>2010.4</v>
      </c>
      <c r="Y432" s="98"/>
      <c r="Z432" s="179">
        <f t="shared" si="253"/>
        <v>99.99502611290724</v>
      </c>
      <c r="AA432" s="28">
        <f t="shared" si="254"/>
        <v>99.99502611290724</v>
      </c>
      <c r="AB432" s="98"/>
    </row>
    <row r="433" spans="1:28" s="23" customFormat="1" ht="18.75" x14ac:dyDescent="0.3">
      <c r="A433" s="231" t="s">
        <v>349</v>
      </c>
      <c r="B433" s="42" t="s">
        <v>122</v>
      </c>
      <c r="C433" s="236" t="s">
        <v>24</v>
      </c>
      <c r="D433" s="214">
        <f t="shared" si="250"/>
        <v>0</v>
      </c>
      <c r="E433" s="192"/>
      <c r="F433" s="25"/>
      <c r="G433" s="25">
        <f t="shared" si="245"/>
        <v>279.2</v>
      </c>
      <c r="H433" s="26">
        <v>279.2</v>
      </c>
      <c r="I433" s="25"/>
      <c r="J433" s="25"/>
      <c r="K433" s="26"/>
      <c r="L433" s="26"/>
      <c r="M433" s="26"/>
      <c r="N433" s="26"/>
      <c r="O433" s="26"/>
      <c r="P433" s="26"/>
      <c r="Q433" s="26"/>
      <c r="R433" s="26"/>
      <c r="S433" s="88">
        <f t="shared" si="249"/>
        <v>0</v>
      </c>
      <c r="T433" s="97">
        <f t="shared" si="256"/>
        <v>279.2</v>
      </c>
      <c r="U433" s="28">
        <f t="shared" si="257"/>
        <v>279.2</v>
      </c>
      <c r="V433" s="98">
        <f t="shared" si="258"/>
        <v>0</v>
      </c>
      <c r="W433" s="192">
        <f t="shared" si="270"/>
        <v>279.2</v>
      </c>
      <c r="X433" s="28">
        <v>279.2</v>
      </c>
      <c r="Y433" s="98"/>
      <c r="Z433" s="179">
        <f t="shared" si="253"/>
        <v>100</v>
      </c>
      <c r="AA433" s="28">
        <f t="shared" si="254"/>
        <v>100</v>
      </c>
      <c r="AB433" s="98"/>
    </row>
    <row r="434" spans="1:28" s="23" customFormat="1" ht="18.75" x14ac:dyDescent="0.3">
      <c r="A434" s="231" t="s">
        <v>350</v>
      </c>
      <c r="B434" s="42" t="s">
        <v>122</v>
      </c>
      <c r="C434" s="236" t="s">
        <v>24</v>
      </c>
      <c r="D434" s="214">
        <f t="shared" si="250"/>
        <v>0</v>
      </c>
      <c r="E434" s="192"/>
      <c r="F434" s="25"/>
      <c r="G434" s="25">
        <f t="shared" si="245"/>
        <v>1248.0999999999999</v>
      </c>
      <c r="H434" s="26">
        <v>1248.0999999999999</v>
      </c>
      <c r="I434" s="25"/>
      <c r="J434" s="25"/>
      <c r="K434" s="26"/>
      <c r="L434" s="26"/>
      <c r="M434" s="26"/>
      <c r="N434" s="26"/>
      <c r="O434" s="26"/>
      <c r="P434" s="26"/>
      <c r="Q434" s="26"/>
      <c r="R434" s="26"/>
      <c r="S434" s="88">
        <f t="shared" si="249"/>
        <v>0</v>
      </c>
      <c r="T434" s="97">
        <f t="shared" si="256"/>
        <v>1251.0999999999999</v>
      </c>
      <c r="U434" s="28">
        <v>1251.0999999999999</v>
      </c>
      <c r="V434" s="98">
        <f t="shared" si="258"/>
        <v>0</v>
      </c>
      <c r="W434" s="192">
        <f t="shared" si="270"/>
        <v>1251.0999999999999</v>
      </c>
      <c r="X434" s="28">
        <v>1251.0999999999999</v>
      </c>
      <c r="Y434" s="98"/>
      <c r="Z434" s="179">
        <f t="shared" si="253"/>
        <v>100</v>
      </c>
      <c r="AA434" s="28">
        <f t="shared" si="254"/>
        <v>100</v>
      </c>
      <c r="AB434" s="98"/>
    </row>
    <row r="435" spans="1:28" s="23" customFormat="1" ht="18.75" x14ac:dyDescent="0.3">
      <c r="A435" s="231" t="s">
        <v>351</v>
      </c>
      <c r="B435" s="42" t="s">
        <v>122</v>
      </c>
      <c r="C435" s="236" t="s">
        <v>24</v>
      </c>
      <c r="D435" s="214"/>
      <c r="E435" s="192"/>
      <c r="F435" s="25"/>
      <c r="G435" s="25">
        <f t="shared" si="245"/>
        <v>2104.1999999999998</v>
      </c>
      <c r="H435" s="25">
        <v>2104.1999999999998</v>
      </c>
      <c r="I435" s="25"/>
      <c r="J435" s="25"/>
      <c r="K435" s="26"/>
      <c r="L435" s="26"/>
      <c r="M435" s="26"/>
      <c r="N435" s="26"/>
      <c r="O435" s="26"/>
      <c r="P435" s="26"/>
      <c r="Q435" s="26"/>
      <c r="R435" s="26"/>
      <c r="S435" s="88">
        <f t="shared" si="249"/>
        <v>0</v>
      </c>
      <c r="T435" s="97">
        <f t="shared" si="256"/>
        <v>2104.1999999999998</v>
      </c>
      <c r="U435" s="28">
        <f t="shared" si="257"/>
        <v>2104.1999999999998</v>
      </c>
      <c r="V435" s="98">
        <f t="shared" si="258"/>
        <v>0</v>
      </c>
      <c r="W435" s="192">
        <f t="shared" ref="W435:W436" si="271">SUM(X435:Y435)</f>
        <v>2104.1999999999998</v>
      </c>
      <c r="X435" s="28">
        <v>2104.1999999999998</v>
      </c>
      <c r="Y435" s="98"/>
      <c r="Z435" s="179">
        <f t="shared" si="253"/>
        <v>100</v>
      </c>
      <c r="AA435" s="28">
        <f t="shared" si="254"/>
        <v>100</v>
      </c>
      <c r="AB435" s="98"/>
    </row>
    <row r="436" spans="1:28" s="38" customFormat="1" ht="75" x14ac:dyDescent="0.3">
      <c r="A436" s="233" t="s">
        <v>352</v>
      </c>
      <c r="B436" s="45" t="s">
        <v>122</v>
      </c>
      <c r="C436" s="243" t="s">
        <v>24</v>
      </c>
      <c r="D436" s="217">
        <f t="shared" si="250"/>
        <v>0</v>
      </c>
      <c r="E436" s="195"/>
      <c r="F436" s="37"/>
      <c r="G436" s="37">
        <f t="shared" ref="G436:G500" si="272">SUM(H436:I436)</f>
        <v>54549.2</v>
      </c>
      <c r="H436" s="41">
        <v>5353.2</v>
      </c>
      <c r="I436" s="41">
        <v>49196</v>
      </c>
      <c r="J436" s="41"/>
      <c r="K436" s="41"/>
      <c r="L436" s="41"/>
      <c r="M436" s="41"/>
      <c r="N436" s="41"/>
      <c r="O436" s="50"/>
      <c r="P436" s="41"/>
      <c r="Q436" s="41"/>
      <c r="R436" s="41"/>
      <c r="S436" s="84">
        <f>SUM(J436:R436)</f>
        <v>0</v>
      </c>
      <c r="T436" s="103">
        <f t="shared" si="256"/>
        <v>54549.2</v>
      </c>
      <c r="U436" s="39">
        <f t="shared" si="257"/>
        <v>5353.2</v>
      </c>
      <c r="V436" s="106">
        <f t="shared" si="258"/>
        <v>49196</v>
      </c>
      <c r="W436" s="195">
        <f t="shared" si="271"/>
        <v>41939.300000000003</v>
      </c>
      <c r="X436" s="39">
        <v>4247.8</v>
      </c>
      <c r="Y436" s="106">
        <v>37691.5</v>
      </c>
      <c r="Z436" s="180">
        <f t="shared" si="253"/>
        <v>76.883437337302851</v>
      </c>
      <c r="AA436" s="27">
        <f t="shared" si="254"/>
        <v>79.350668758873198</v>
      </c>
      <c r="AB436" s="114">
        <f t="shared" si="255"/>
        <v>76.614968696642009</v>
      </c>
    </row>
    <row r="437" spans="1:28" s="38" customFormat="1" ht="18.75" x14ac:dyDescent="0.3">
      <c r="A437" s="245" t="s">
        <v>286</v>
      </c>
      <c r="B437" s="45" t="s">
        <v>122</v>
      </c>
      <c r="C437" s="243" t="s">
        <v>24</v>
      </c>
      <c r="D437" s="217">
        <f t="shared" si="250"/>
        <v>1113.0999999999999</v>
      </c>
      <c r="E437" s="195">
        <f>E438+E439+E441</f>
        <v>1113.0999999999999</v>
      </c>
      <c r="F437" s="37">
        <f>F438+F439+F441</f>
        <v>0</v>
      </c>
      <c r="G437" s="37">
        <f t="shared" si="272"/>
        <v>7141.2999999999993</v>
      </c>
      <c r="H437" s="37">
        <f>H438+H439+H441+H440+H442</f>
        <v>4149.7999999999993</v>
      </c>
      <c r="I437" s="37">
        <f t="shared" ref="I437:V437" si="273">I438+I439+I441+I440+I442</f>
        <v>2991.5</v>
      </c>
      <c r="J437" s="37">
        <f t="shared" si="273"/>
        <v>0</v>
      </c>
      <c r="K437" s="37">
        <f t="shared" si="273"/>
        <v>0</v>
      </c>
      <c r="L437" s="37">
        <f t="shared" si="273"/>
        <v>229</v>
      </c>
      <c r="M437" s="37">
        <f t="shared" si="273"/>
        <v>0</v>
      </c>
      <c r="N437" s="37">
        <f t="shared" si="273"/>
        <v>0</v>
      </c>
      <c r="O437" s="37">
        <f t="shared" si="273"/>
        <v>0</v>
      </c>
      <c r="P437" s="37">
        <f t="shared" si="273"/>
        <v>0</v>
      </c>
      <c r="Q437" s="37">
        <f t="shared" si="273"/>
        <v>0</v>
      </c>
      <c r="R437" s="37">
        <f t="shared" si="273"/>
        <v>0</v>
      </c>
      <c r="S437" s="83">
        <f t="shared" si="273"/>
        <v>229</v>
      </c>
      <c r="T437" s="103">
        <f t="shared" si="273"/>
        <v>7370.2999999999993</v>
      </c>
      <c r="U437" s="37">
        <f t="shared" si="273"/>
        <v>4378.7999999999993</v>
      </c>
      <c r="V437" s="104">
        <f t="shared" si="273"/>
        <v>2991.5</v>
      </c>
      <c r="W437" s="195">
        <f t="shared" ref="W437:Y437" si="274">W438+W439+W441+W440+W442</f>
        <v>7048.4</v>
      </c>
      <c r="X437" s="37">
        <f t="shared" si="274"/>
        <v>4056.9</v>
      </c>
      <c r="Y437" s="104">
        <f t="shared" si="274"/>
        <v>2991.5</v>
      </c>
      <c r="Z437" s="180">
        <f t="shared" si="253"/>
        <v>95.63247086278713</v>
      </c>
      <c r="AA437" s="27">
        <f t="shared" si="254"/>
        <v>92.648670868731173</v>
      </c>
      <c r="AB437" s="114">
        <f t="shared" si="255"/>
        <v>100</v>
      </c>
    </row>
    <row r="438" spans="1:28" s="23" customFormat="1" ht="18.75" x14ac:dyDescent="0.3">
      <c r="A438" s="231" t="s">
        <v>71</v>
      </c>
      <c r="B438" s="42" t="s">
        <v>122</v>
      </c>
      <c r="C438" s="236" t="s">
        <v>24</v>
      </c>
      <c r="D438" s="214">
        <f t="shared" si="250"/>
        <v>310</v>
      </c>
      <c r="E438" s="192">
        <v>310</v>
      </c>
      <c r="F438" s="25"/>
      <c r="G438" s="25">
        <f t="shared" si="272"/>
        <v>901.5</v>
      </c>
      <c r="H438" s="25">
        <v>300</v>
      </c>
      <c r="I438" s="25">
        <v>601.5</v>
      </c>
      <c r="J438" s="25"/>
      <c r="K438" s="26"/>
      <c r="L438" s="26"/>
      <c r="M438" s="26"/>
      <c r="N438" s="26"/>
      <c r="O438" s="26"/>
      <c r="P438" s="26"/>
      <c r="Q438" s="26"/>
      <c r="R438" s="26"/>
      <c r="S438" s="88">
        <f t="shared" si="249"/>
        <v>0</v>
      </c>
      <c r="T438" s="97">
        <f t="shared" si="256"/>
        <v>901.5</v>
      </c>
      <c r="U438" s="28">
        <f t="shared" si="257"/>
        <v>300</v>
      </c>
      <c r="V438" s="98">
        <f t="shared" si="258"/>
        <v>601.5</v>
      </c>
      <c r="W438" s="192">
        <f t="shared" ref="W438:W445" si="275">SUM(X438:Y438)</f>
        <v>871.9</v>
      </c>
      <c r="X438" s="28">
        <v>270.39999999999998</v>
      </c>
      <c r="Y438" s="98">
        <v>601.5</v>
      </c>
      <c r="Z438" s="179">
        <f t="shared" si="253"/>
        <v>96.716583471991129</v>
      </c>
      <c r="AA438" s="28">
        <f t="shared" si="254"/>
        <v>90.133333333333326</v>
      </c>
      <c r="AB438" s="98">
        <f t="shared" si="255"/>
        <v>100</v>
      </c>
    </row>
    <row r="439" spans="1:28" s="23" customFormat="1" ht="18.75" x14ac:dyDescent="0.3">
      <c r="A439" s="231" t="s">
        <v>74</v>
      </c>
      <c r="B439" s="42" t="s">
        <v>122</v>
      </c>
      <c r="C439" s="236" t="s">
        <v>24</v>
      </c>
      <c r="D439" s="214">
        <f t="shared" si="250"/>
        <v>400.1</v>
      </c>
      <c r="E439" s="192">
        <v>400.1</v>
      </c>
      <c r="F439" s="25"/>
      <c r="G439" s="25">
        <f t="shared" si="272"/>
        <v>2700.1</v>
      </c>
      <c r="H439" s="25">
        <v>1200.0999999999999</v>
      </c>
      <c r="I439" s="25">
        <v>1500</v>
      </c>
      <c r="J439" s="25"/>
      <c r="K439" s="26"/>
      <c r="L439" s="26"/>
      <c r="M439" s="26"/>
      <c r="N439" s="26"/>
      <c r="O439" s="26"/>
      <c r="P439" s="26"/>
      <c r="Q439" s="26"/>
      <c r="R439" s="26"/>
      <c r="S439" s="88">
        <f t="shared" si="249"/>
        <v>0</v>
      </c>
      <c r="T439" s="97">
        <f t="shared" si="256"/>
        <v>2700.1</v>
      </c>
      <c r="U439" s="28">
        <f t="shared" si="257"/>
        <v>1200.0999999999999</v>
      </c>
      <c r="V439" s="98">
        <f t="shared" si="258"/>
        <v>1500</v>
      </c>
      <c r="W439" s="192">
        <f t="shared" si="275"/>
        <v>2637.8</v>
      </c>
      <c r="X439" s="28">
        <v>1137.8</v>
      </c>
      <c r="Y439" s="98">
        <v>1500</v>
      </c>
      <c r="Z439" s="179">
        <f t="shared" si="253"/>
        <v>97.692678048961156</v>
      </c>
      <c r="AA439" s="28">
        <f t="shared" si="254"/>
        <v>94.808765936171994</v>
      </c>
      <c r="AB439" s="98">
        <f t="shared" si="255"/>
        <v>100</v>
      </c>
    </row>
    <row r="440" spans="1:28" s="23" customFormat="1" ht="18.75" x14ac:dyDescent="0.3">
      <c r="A440" s="231" t="s">
        <v>325</v>
      </c>
      <c r="B440" s="42" t="s">
        <v>122</v>
      </c>
      <c r="C440" s="236" t="s">
        <v>24</v>
      </c>
      <c r="D440" s="214"/>
      <c r="E440" s="192"/>
      <c r="F440" s="25"/>
      <c r="G440" s="25">
        <f t="shared" si="272"/>
        <v>1277.7</v>
      </c>
      <c r="H440" s="25">
        <v>777.7</v>
      </c>
      <c r="I440" s="25">
        <v>500</v>
      </c>
      <c r="J440" s="25"/>
      <c r="K440" s="26"/>
      <c r="L440" s="26"/>
      <c r="M440" s="26"/>
      <c r="N440" s="26"/>
      <c r="O440" s="26"/>
      <c r="P440" s="26"/>
      <c r="Q440" s="26"/>
      <c r="R440" s="26"/>
      <c r="S440" s="88">
        <f t="shared" si="249"/>
        <v>0</v>
      </c>
      <c r="T440" s="97">
        <f t="shared" si="256"/>
        <v>1277.7</v>
      </c>
      <c r="U440" s="28">
        <f t="shared" si="257"/>
        <v>777.7</v>
      </c>
      <c r="V440" s="98">
        <f t="shared" si="258"/>
        <v>500</v>
      </c>
      <c r="W440" s="192">
        <f t="shared" si="275"/>
        <v>1277.7</v>
      </c>
      <c r="X440" s="28">
        <v>777.7</v>
      </c>
      <c r="Y440" s="98">
        <v>500</v>
      </c>
      <c r="Z440" s="179">
        <f t="shared" si="253"/>
        <v>100</v>
      </c>
      <c r="AA440" s="28">
        <f t="shared" si="254"/>
        <v>100</v>
      </c>
      <c r="AB440" s="98">
        <f t="shared" si="255"/>
        <v>100</v>
      </c>
    </row>
    <row r="441" spans="1:28" s="23" customFormat="1" ht="18.75" x14ac:dyDescent="0.3">
      <c r="A441" s="231" t="s">
        <v>353</v>
      </c>
      <c r="B441" s="42" t="s">
        <v>122</v>
      </c>
      <c r="C441" s="236" t="s">
        <v>24</v>
      </c>
      <c r="D441" s="214">
        <f t="shared" si="250"/>
        <v>403</v>
      </c>
      <c r="E441" s="192">
        <v>403</v>
      </c>
      <c r="F441" s="25"/>
      <c r="G441" s="25">
        <f t="shared" si="272"/>
        <v>1105.0999999999999</v>
      </c>
      <c r="H441" s="25">
        <v>715.1</v>
      </c>
      <c r="I441" s="25">
        <v>390</v>
      </c>
      <c r="J441" s="25"/>
      <c r="K441" s="26"/>
      <c r="L441" s="26">
        <v>229</v>
      </c>
      <c r="M441" s="26"/>
      <c r="N441" s="26"/>
      <c r="O441" s="26"/>
      <c r="P441" s="26"/>
      <c r="Q441" s="26"/>
      <c r="R441" s="26"/>
      <c r="S441" s="88">
        <f t="shared" si="249"/>
        <v>229</v>
      </c>
      <c r="T441" s="97">
        <f t="shared" si="256"/>
        <v>1334.1</v>
      </c>
      <c r="U441" s="28">
        <f>H441+J441+K441+M441+N441+L441</f>
        <v>944.1</v>
      </c>
      <c r="V441" s="98">
        <f t="shared" si="258"/>
        <v>390</v>
      </c>
      <c r="W441" s="192">
        <f t="shared" si="275"/>
        <v>1104.4000000000001</v>
      </c>
      <c r="X441" s="28">
        <v>714.4</v>
      </c>
      <c r="Y441" s="98">
        <v>390</v>
      </c>
      <c r="Z441" s="179">
        <f t="shared" si="253"/>
        <v>82.782400119931054</v>
      </c>
      <c r="AA441" s="28">
        <f t="shared" si="254"/>
        <v>75.669950217138009</v>
      </c>
      <c r="AB441" s="98">
        <f t="shared" si="255"/>
        <v>100</v>
      </c>
    </row>
    <row r="442" spans="1:28" s="23" customFormat="1" ht="18.75" x14ac:dyDescent="0.3">
      <c r="A442" s="231" t="s">
        <v>333</v>
      </c>
      <c r="B442" s="42" t="s">
        <v>122</v>
      </c>
      <c r="C442" s="236" t="s">
        <v>24</v>
      </c>
      <c r="D442" s="214"/>
      <c r="E442" s="192"/>
      <c r="F442" s="25"/>
      <c r="G442" s="25">
        <f t="shared" si="272"/>
        <v>1156.9000000000001</v>
      </c>
      <c r="H442" s="25">
        <v>1156.9000000000001</v>
      </c>
      <c r="I442" s="25"/>
      <c r="J442" s="25"/>
      <c r="K442" s="26"/>
      <c r="L442" s="26"/>
      <c r="M442" s="26"/>
      <c r="N442" s="26"/>
      <c r="O442" s="26"/>
      <c r="P442" s="26"/>
      <c r="Q442" s="26"/>
      <c r="R442" s="26"/>
      <c r="S442" s="88">
        <f t="shared" si="249"/>
        <v>0</v>
      </c>
      <c r="T442" s="97">
        <f t="shared" si="256"/>
        <v>1156.9000000000001</v>
      </c>
      <c r="U442" s="28">
        <f>H442+J442+K442+M442+N442+L442</f>
        <v>1156.9000000000001</v>
      </c>
      <c r="V442" s="98">
        <f t="shared" si="258"/>
        <v>0</v>
      </c>
      <c r="W442" s="192">
        <f t="shared" si="275"/>
        <v>1156.5999999999999</v>
      </c>
      <c r="X442" s="28">
        <v>1156.5999999999999</v>
      </c>
      <c r="Y442" s="98"/>
      <c r="Z442" s="179">
        <f t="shared" si="253"/>
        <v>99.974068631688112</v>
      </c>
      <c r="AA442" s="28">
        <f t="shared" si="254"/>
        <v>99.974068631688112</v>
      </c>
      <c r="AB442" s="98"/>
    </row>
    <row r="443" spans="1:28" s="38" customFormat="1" ht="56.25" x14ac:dyDescent="0.3">
      <c r="A443" s="233" t="s">
        <v>354</v>
      </c>
      <c r="B443" s="45" t="s">
        <v>122</v>
      </c>
      <c r="C443" s="243" t="s">
        <v>24</v>
      </c>
      <c r="D443" s="217">
        <f t="shared" si="250"/>
        <v>190.4</v>
      </c>
      <c r="E443" s="195"/>
      <c r="F443" s="37">
        <v>190.4</v>
      </c>
      <c r="G443" s="37">
        <f t="shared" si="272"/>
        <v>190.4</v>
      </c>
      <c r="H443" s="37"/>
      <c r="I443" s="37">
        <v>190.4</v>
      </c>
      <c r="J443" s="37"/>
      <c r="K443" s="41"/>
      <c r="L443" s="41"/>
      <c r="M443" s="41"/>
      <c r="N443" s="41"/>
      <c r="O443" s="41"/>
      <c r="P443" s="41"/>
      <c r="Q443" s="41"/>
      <c r="R443" s="41"/>
      <c r="S443" s="84">
        <f t="shared" si="249"/>
        <v>0</v>
      </c>
      <c r="T443" s="103">
        <f t="shared" si="256"/>
        <v>190.4</v>
      </c>
      <c r="U443" s="39">
        <f t="shared" si="257"/>
        <v>0</v>
      </c>
      <c r="V443" s="106">
        <f t="shared" si="258"/>
        <v>190.4</v>
      </c>
      <c r="W443" s="195">
        <f t="shared" si="275"/>
        <v>190.4</v>
      </c>
      <c r="X443" s="39">
        <f t="shared" ref="X443:X445" si="276">K443+M443+N443+P443+Q443</f>
        <v>0</v>
      </c>
      <c r="Y443" s="106">
        <v>190.4</v>
      </c>
      <c r="Z443" s="180">
        <f t="shared" si="253"/>
        <v>100</v>
      </c>
      <c r="AA443" s="27">
        <v>0</v>
      </c>
      <c r="AB443" s="114">
        <f t="shared" si="255"/>
        <v>100</v>
      </c>
    </row>
    <row r="444" spans="1:28" s="29" customFormat="1" ht="18.75" x14ac:dyDescent="0.3">
      <c r="A444" s="242" t="s">
        <v>355</v>
      </c>
      <c r="B444" s="45" t="s">
        <v>122</v>
      </c>
      <c r="C444" s="243" t="s">
        <v>27</v>
      </c>
      <c r="D444" s="214">
        <f t="shared" si="250"/>
        <v>0</v>
      </c>
      <c r="E444" s="200"/>
      <c r="F444" s="47"/>
      <c r="G444" s="25">
        <f t="shared" si="272"/>
        <v>0</v>
      </c>
      <c r="H444" s="47"/>
      <c r="I444" s="47"/>
      <c r="J444" s="47"/>
      <c r="K444" s="32"/>
      <c r="L444" s="32"/>
      <c r="M444" s="32"/>
      <c r="N444" s="32"/>
      <c r="O444" s="32"/>
      <c r="P444" s="32"/>
      <c r="Q444" s="32"/>
      <c r="R444" s="32"/>
      <c r="S444" s="88">
        <f t="shared" si="249"/>
        <v>0</v>
      </c>
      <c r="T444" s="97">
        <f t="shared" si="256"/>
        <v>0</v>
      </c>
      <c r="U444" s="28">
        <f t="shared" si="257"/>
        <v>0</v>
      </c>
      <c r="V444" s="98">
        <f t="shared" si="258"/>
        <v>0</v>
      </c>
      <c r="W444" s="192">
        <f t="shared" si="275"/>
        <v>0</v>
      </c>
      <c r="X444" s="28">
        <f t="shared" si="276"/>
        <v>0</v>
      </c>
      <c r="Y444" s="98">
        <f t="shared" ref="Y444:Y445" si="277">SUM(L444+R444+S444+T444+U444)</f>
        <v>0</v>
      </c>
      <c r="Z444" s="179"/>
      <c r="AA444" s="28"/>
      <c r="AB444" s="98"/>
    </row>
    <row r="445" spans="1:28" s="23" customFormat="1" ht="18.75" x14ac:dyDescent="0.3">
      <c r="A445" s="231" t="s">
        <v>356</v>
      </c>
      <c r="B445" s="42" t="s">
        <v>122</v>
      </c>
      <c r="C445" s="236" t="s">
        <v>27</v>
      </c>
      <c r="D445" s="214">
        <f t="shared" si="250"/>
        <v>0</v>
      </c>
      <c r="E445" s="192"/>
      <c r="F445" s="25"/>
      <c r="G445" s="25">
        <f t="shared" si="272"/>
        <v>0</v>
      </c>
      <c r="H445" s="25"/>
      <c r="I445" s="25"/>
      <c r="J445" s="25"/>
      <c r="K445" s="26"/>
      <c r="L445" s="26"/>
      <c r="M445" s="26"/>
      <c r="N445" s="26"/>
      <c r="O445" s="26"/>
      <c r="P445" s="26"/>
      <c r="Q445" s="26"/>
      <c r="R445" s="26"/>
      <c r="S445" s="88">
        <f t="shared" si="249"/>
        <v>0</v>
      </c>
      <c r="T445" s="97">
        <f t="shared" si="256"/>
        <v>0</v>
      </c>
      <c r="U445" s="28">
        <f t="shared" si="257"/>
        <v>0</v>
      </c>
      <c r="V445" s="98">
        <f t="shared" si="258"/>
        <v>0</v>
      </c>
      <c r="W445" s="192">
        <f t="shared" si="275"/>
        <v>0</v>
      </c>
      <c r="X445" s="28">
        <f t="shared" si="276"/>
        <v>0</v>
      </c>
      <c r="Y445" s="98">
        <f t="shared" si="277"/>
        <v>0</v>
      </c>
      <c r="Z445" s="179"/>
      <c r="AA445" s="28"/>
      <c r="AB445" s="98"/>
    </row>
    <row r="446" spans="1:28" s="19" customFormat="1" ht="18.75" x14ac:dyDescent="0.3">
      <c r="A446" s="227" t="s">
        <v>357</v>
      </c>
      <c r="B446" s="49" t="s">
        <v>80</v>
      </c>
      <c r="C446" s="241" t="s">
        <v>25</v>
      </c>
      <c r="D446" s="215">
        <f t="shared" si="250"/>
        <v>286516.5</v>
      </c>
      <c r="E446" s="198">
        <f>SUM(E447+E466+E475+E482)</f>
        <v>78369.5</v>
      </c>
      <c r="F446" s="17">
        <f>SUM(F447+F466+F475+F482)</f>
        <v>208147</v>
      </c>
      <c r="G446" s="17">
        <f t="shared" si="272"/>
        <v>353253.3</v>
      </c>
      <c r="H446" s="17">
        <f t="shared" ref="H446:V446" si="278">SUM(H447+H466+H475+H482)</f>
        <v>117552.59999999999</v>
      </c>
      <c r="I446" s="17">
        <f t="shared" si="278"/>
        <v>235700.7</v>
      </c>
      <c r="J446" s="17">
        <f t="shared" si="278"/>
        <v>-1.9900747716405931E-14</v>
      </c>
      <c r="K446" s="17">
        <f t="shared" si="278"/>
        <v>0</v>
      </c>
      <c r="L446" s="17">
        <f t="shared" si="278"/>
        <v>0</v>
      </c>
      <c r="M446" s="17">
        <f t="shared" si="278"/>
        <v>0</v>
      </c>
      <c r="N446" s="17">
        <f t="shared" si="278"/>
        <v>0</v>
      </c>
      <c r="O446" s="17">
        <f t="shared" si="278"/>
        <v>0</v>
      </c>
      <c r="P446" s="17">
        <f t="shared" si="278"/>
        <v>4548.7</v>
      </c>
      <c r="Q446" s="17">
        <f t="shared" si="278"/>
        <v>-1.5</v>
      </c>
      <c r="R446" s="17">
        <f t="shared" si="278"/>
        <v>0</v>
      </c>
      <c r="S446" s="85">
        <f t="shared" si="278"/>
        <v>4547.1999999999989</v>
      </c>
      <c r="T446" s="108">
        <f t="shared" si="278"/>
        <v>357800.5</v>
      </c>
      <c r="U446" s="17">
        <f t="shared" si="278"/>
        <v>117552.59999999999</v>
      </c>
      <c r="V446" s="109">
        <f t="shared" si="278"/>
        <v>240247.90000000002</v>
      </c>
      <c r="W446" s="198">
        <f t="shared" ref="W446:Y446" si="279">SUM(W447+W466+W475+W482)</f>
        <v>319542.59999999998</v>
      </c>
      <c r="X446" s="17">
        <f t="shared" si="279"/>
        <v>103436.49999999999</v>
      </c>
      <c r="Y446" s="109">
        <f t="shared" si="279"/>
        <v>216106.1</v>
      </c>
      <c r="Z446" s="177">
        <f t="shared" si="253"/>
        <v>89.30747721146281</v>
      </c>
      <c r="AA446" s="18">
        <f t="shared" si="254"/>
        <v>87.99167351466491</v>
      </c>
      <c r="AB446" s="94">
        <f t="shared" si="255"/>
        <v>89.951296140361677</v>
      </c>
    </row>
    <row r="447" spans="1:28" s="23" customFormat="1" ht="18.75" x14ac:dyDescent="0.3">
      <c r="A447" s="229" t="s">
        <v>358</v>
      </c>
      <c r="B447" s="43" t="s">
        <v>80</v>
      </c>
      <c r="C447" s="237" t="s">
        <v>24</v>
      </c>
      <c r="D447" s="216">
        <f t="shared" si="250"/>
        <v>184525.8</v>
      </c>
      <c r="E447" s="201">
        <f>SUM(E448+E453+E456+E457+E461+E455)</f>
        <v>72123.199999999997</v>
      </c>
      <c r="F447" s="51">
        <f>SUM(F448+F453+F456+F457+F461+F455)</f>
        <v>112402.6</v>
      </c>
      <c r="G447" s="36">
        <f t="shared" si="272"/>
        <v>238300.9</v>
      </c>
      <c r="H447" s="51">
        <f>SUM(H448+H453+H456+H457+H461+H455+H465+H452+H454)</f>
        <v>110232.29999999999</v>
      </c>
      <c r="I447" s="51">
        <f t="shared" ref="I447:V447" si="280">SUM(I448+I453+I456+I457+I461+I455+I465+I452+I454)</f>
        <v>128068.6</v>
      </c>
      <c r="J447" s="51">
        <f t="shared" si="280"/>
        <v>-1.9900747716405931E-14</v>
      </c>
      <c r="K447" s="51">
        <f t="shared" si="280"/>
        <v>0</v>
      </c>
      <c r="L447" s="51">
        <f t="shared" si="280"/>
        <v>0</v>
      </c>
      <c r="M447" s="51">
        <f t="shared" si="280"/>
        <v>0</v>
      </c>
      <c r="N447" s="51">
        <f t="shared" si="280"/>
        <v>0</v>
      </c>
      <c r="O447" s="51">
        <f t="shared" si="280"/>
        <v>0</v>
      </c>
      <c r="P447" s="51">
        <f t="shared" si="280"/>
        <v>4097.6000000000004</v>
      </c>
      <c r="Q447" s="51">
        <f t="shared" si="280"/>
        <v>-1.5</v>
      </c>
      <c r="R447" s="51">
        <f t="shared" si="280"/>
        <v>0</v>
      </c>
      <c r="S447" s="89">
        <f t="shared" si="280"/>
        <v>4096.0999999999995</v>
      </c>
      <c r="T447" s="115">
        <f t="shared" si="280"/>
        <v>242397.00000000003</v>
      </c>
      <c r="U447" s="51">
        <f t="shared" si="280"/>
        <v>110232.29999999999</v>
      </c>
      <c r="V447" s="116">
        <f t="shared" si="280"/>
        <v>132164.70000000001</v>
      </c>
      <c r="W447" s="201">
        <f t="shared" ref="W447:Y447" si="281">SUM(W448+W453+W456+W457+W461+W455+W465+W452+W454)</f>
        <v>226006.3</v>
      </c>
      <c r="X447" s="51">
        <f t="shared" si="281"/>
        <v>97817.999999999985</v>
      </c>
      <c r="Y447" s="116">
        <f t="shared" si="281"/>
        <v>128188.29999999999</v>
      </c>
      <c r="Z447" s="178">
        <f t="shared" si="253"/>
        <v>93.238076378833057</v>
      </c>
      <c r="AA447" s="156">
        <f t="shared" si="254"/>
        <v>88.738055905573958</v>
      </c>
      <c r="AB447" s="171">
        <f t="shared" si="255"/>
        <v>96.991329757491968</v>
      </c>
    </row>
    <row r="448" spans="1:28" s="38" customFormat="1" ht="37.5" x14ac:dyDescent="0.3">
      <c r="A448" s="233" t="s">
        <v>359</v>
      </c>
      <c r="B448" s="45" t="s">
        <v>80</v>
      </c>
      <c r="C448" s="243" t="s">
        <v>24</v>
      </c>
      <c r="D448" s="217">
        <f t="shared" si="250"/>
        <v>164558</v>
      </c>
      <c r="E448" s="202">
        <f>E449+E450+E451</f>
        <v>68816</v>
      </c>
      <c r="F448" s="52">
        <f>SUM(F449+F450+F451)</f>
        <v>95742</v>
      </c>
      <c r="G448" s="37">
        <f t="shared" si="272"/>
        <v>178406.5</v>
      </c>
      <c r="H448" s="52">
        <f>H449+H450+H451</f>
        <v>75388.899999999994</v>
      </c>
      <c r="I448" s="52">
        <f t="shared" ref="I448:V448" si="282">I449+I450+I451</f>
        <v>103017.60000000001</v>
      </c>
      <c r="J448" s="52">
        <f t="shared" si="282"/>
        <v>759.8</v>
      </c>
      <c r="K448" s="52">
        <f t="shared" si="282"/>
        <v>0</v>
      </c>
      <c r="L448" s="52">
        <f t="shared" si="282"/>
        <v>0</v>
      </c>
      <c r="M448" s="52">
        <f t="shared" si="282"/>
        <v>0</v>
      </c>
      <c r="N448" s="52">
        <f t="shared" si="282"/>
        <v>0</v>
      </c>
      <c r="O448" s="52">
        <f t="shared" si="282"/>
        <v>0</v>
      </c>
      <c r="P448" s="52">
        <f t="shared" si="282"/>
        <v>744</v>
      </c>
      <c r="Q448" s="52">
        <f t="shared" si="282"/>
        <v>0</v>
      </c>
      <c r="R448" s="52">
        <f t="shared" si="282"/>
        <v>0</v>
      </c>
      <c r="S448" s="90">
        <f t="shared" si="282"/>
        <v>1503.8</v>
      </c>
      <c r="T448" s="117">
        <f t="shared" si="282"/>
        <v>179457.2</v>
      </c>
      <c r="U448" s="52">
        <f t="shared" si="282"/>
        <v>76148.7</v>
      </c>
      <c r="V448" s="118">
        <f t="shared" si="282"/>
        <v>103308.5</v>
      </c>
      <c r="W448" s="202">
        <f t="shared" ref="W448:Y448" si="283">W449+W450+W451</f>
        <v>167515.49999999997</v>
      </c>
      <c r="X448" s="52">
        <f t="shared" si="283"/>
        <v>65538.5</v>
      </c>
      <c r="Y448" s="118">
        <f t="shared" si="283"/>
        <v>101976.99999999999</v>
      </c>
      <c r="Z448" s="179">
        <f t="shared" si="253"/>
        <v>93.345655677231093</v>
      </c>
      <c r="AA448" s="28">
        <f t="shared" si="254"/>
        <v>86.066472572742541</v>
      </c>
      <c r="AB448" s="98">
        <f t="shared" si="255"/>
        <v>98.711141871191614</v>
      </c>
    </row>
    <row r="449" spans="1:28" s="23" customFormat="1" ht="18.75" x14ac:dyDescent="0.3">
      <c r="A449" s="231" t="s">
        <v>360</v>
      </c>
      <c r="B449" s="42" t="s">
        <v>80</v>
      </c>
      <c r="C449" s="236" t="s">
        <v>24</v>
      </c>
      <c r="D449" s="214">
        <f>SUM(E449:F449)</f>
        <v>125514.29999999999</v>
      </c>
      <c r="E449" s="192">
        <v>50213.1</v>
      </c>
      <c r="F449" s="25">
        <v>75301.2</v>
      </c>
      <c r="G449" s="25">
        <f>SUM(H449:I449)</f>
        <v>133830.29999999999</v>
      </c>
      <c r="H449" s="25">
        <v>52796</v>
      </c>
      <c r="I449" s="25">
        <v>81034.3</v>
      </c>
      <c r="J449" s="25"/>
      <c r="K449" s="26"/>
      <c r="L449" s="26"/>
      <c r="M449" s="26"/>
      <c r="N449" s="26"/>
      <c r="O449" s="26"/>
      <c r="P449" s="26">
        <v>562.29999999999995</v>
      </c>
      <c r="Q449" s="26"/>
      <c r="R449" s="26"/>
      <c r="S449" s="88">
        <f t="shared" si="249"/>
        <v>562.29999999999995</v>
      </c>
      <c r="T449" s="97">
        <f t="shared" si="256"/>
        <v>134122.6</v>
      </c>
      <c r="U449" s="28">
        <f t="shared" si="257"/>
        <v>52796</v>
      </c>
      <c r="V449" s="98">
        <v>81326.600000000006</v>
      </c>
      <c r="W449" s="192">
        <f t="shared" ref="W449:W456" si="284">SUM(X449:Y449)</f>
        <v>123689.29999999999</v>
      </c>
      <c r="X449" s="28">
        <v>43003.1</v>
      </c>
      <c r="Y449" s="98">
        <v>80686.2</v>
      </c>
      <c r="Z449" s="179">
        <f t="shared" si="253"/>
        <v>92.221072362152228</v>
      </c>
      <c r="AA449" s="28">
        <f t="shared" si="254"/>
        <v>81.451435714826886</v>
      </c>
      <c r="AB449" s="98">
        <f t="shared" si="255"/>
        <v>99.212557760929371</v>
      </c>
    </row>
    <row r="450" spans="1:28" s="23" customFormat="1" ht="18.75" x14ac:dyDescent="0.3">
      <c r="A450" s="231" t="s">
        <v>361</v>
      </c>
      <c r="B450" s="42" t="s">
        <v>80</v>
      </c>
      <c r="C450" s="236" t="s">
        <v>24</v>
      </c>
      <c r="D450" s="214">
        <f>SUM(E450:F450)</f>
        <v>22068.1</v>
      </c>
      <c r="E450" s="192">
        <v>8091.5</v>
      </c>
      <c r="F450" s="25">
        <v>13976.6</v>
      </c>
      <c r="G450" s="25">
        <f t="shared" si="272"/>
        <v>24320.300000000003</v>
      </c>
      <c r="H450" s="25">
        <v>9053.2000000000007</v>
      </c>
      <c r="I450" s="25">
        <v>15267.1</v>
      </c>
      <c r="J450" s="25"/>
      <c r="K450" s="26"/>
      <c r="L450" s="26"/>
      <c r="M450" s="26"/>
      <c r="N450" s="26"/>
      <c r="O450" s="26"/>
      <c r="P450" s="26">
        <v>181.7</v>
      </c>
      <c r="Q450" s="26"/>
      <c r="R450" s="26"/>
      <c r="S450" s="88">
        <f t="shared" si="249"/>
        <v>181.7</v>
      </c>
      <c r="T450" s="97">
        <f t="shared" si="256"/>
        <v>24137.200000000001</v>
      </c>
      <c r="U450" s="28">
        <f t="shared" si="257"/>
        <v>9053.2000000000007</v>
      </c>
      <c r="V450" s="98">
        <v>15084</v>
      </c>
      <c r="W450" s="192">
        <f t="shared" si="284"/>
        <v>22628.799999999999</v>
      </c>
      <c r="X450" s="28">
        <v>8235.9</v>
      </c>
      <c r="Y450" s="98">
        <v>14392.9</v>
      </c>
      <c r="Z450" s="179">
        <f t="shared" si="253"/>
        <v>93.750725021957805</v>
      </c>
      <c r="AA450" s="28">
        <f t="shared" si="254"/>
        <v>90.972252905050127</v>
      </c>
      <c r="AB450" s="98">
        <f t="shared" si="255"/>
        <v>95.418324051975603</v>
      </c>
    </row>
    <row r="451" spans="1:28" s="23" customFormat="1" ht="18.75" x14ac:dyDescent="0.3">
      <c r="A451" s="231" t="s">
        <v>326</v>
      </c>
      <c r="B451" s="42" t="s">
        <v>80</v>
      </c>
      <c r="C451" s="236" t="s">
        <v>24</v>
      </c>
      <c r="D451" s="214">
        <f>SUM(E451:F451)</f>
        <v>16975.599999999999</v>
      </c>
      <c r="E451" s="192">
        <v>10511.4</v>
      </c>
      <c r="F451" s="25">
        <v>6464.2</v>
      </c>
      <c r="G451" s="25">
        <f t="shared" si="272"/>
        <v>20255.900000000001</v>
      </c>
      <c r="H451" s="25">
        <v>13539.7</v>
      </c>
      <c r="I451" s="25">
        <v>6716.2</v>
      </c>
      <c r="J451" s="44">
        <v>759.8</v>
      </c>
      <c r="K451" s="26"/>
      <c r="L451" s="26"/>
      <c r="M451" s="26"/>
      <c r="N451" s="26"/>
      <c r="O451" s="26"/>
      <c r="P451" s="26"/>
      <c r="Q451" s="26"/>
      <c r="R451" s="26"/>
      <c r="S451" s="88">
        <f t="shared" si="249"/>
        <v>759.8</v>
      </c>
      <c r="T451" s="97">
        <f t="shared" si="256"/>
        <v>21197.4</v>
      </c>
      <c r="U451" s="28">
        <f t="shared" si="257"/>
        <v>14299.5</v>
      </c>
      <c r="V451" s="98">
        <v>6897.9</v>
      </c>
      <c r="W451" s="192">
        <f t="shared" si="284"/>
        <v>21197.4</v>
      </c>
      <c r="X451" s="28">
        <v>14299.5</v>
      </c>
      <c r="Y451" s="98">
        <v>6897.9</v>
      </c>
      <c r="Z451" s="179">
        <f t="shared" si="253"/>
        <v>100</v>
      </c>
      <c r="AA451" s="28">
        <f t="shared" si="254"/>
        <v>100</v>
      </c>
      <c r="AB451" s="98">
        <f t="shared" si="255"/>
        <v>100</v>
      </c>
    </row>
    <row r="452" spans="1:28" s="23" customFormat="1" ht="37.5" x14ac:dyDescent="0.3">
      <c r="A452" s="231" t="s">
        <v>362</v>
      </c>
      <c r="B452" s="42" t="s">
        <v>80</v>
      </c>
      <c r="C452" s="236" t="s">
        <v>24</v>
      </c>
      <c r="D452" s="214"/>
      <c r="E452" s="192"/>
      <c r="F452" s="25"/>
      <c r="G452" s="25">
        <f t="shared" si="272"/>
        <v>483.5</v>
      </c>
      <c r="H452" s="25">
        <v>483.5</v>
      </c>
      <c r="I452" s="25"/>
      <c r="J452" s="44">
        <v>-69.3</v>
      </c>
      <c r="K452" s="26"/>
      <c r="L452" s="26"/>
      <c r="M452" s="26"/>
      <c r="N452" s="26"/>
      <c r="O452" s="26"/>
      <c r="P452" s="26"/>
      <c r="Q452" s="26"/>
      <c r="R452" s="26"/>
      <c r="S452" s="88">
        <f t="shared" si="249"/>
        <v>-69.3</v>
      </c>
      <c r="T452" s="97">
        <f t="shared" si="256"/>
        <v>414.2</v>
      </c>
      <c r="U452" s="28">
        <f t="shared" si="257"/>
        <v>414.2</v>
      </c>
      <c r="V452" s="98">
        <f t="shared" si="258"/>
        <v>0</v>
      </c>
      <c r="W452" s="192">
        <f t="shared" si="284"/>
        <v>414.2</v>
      </c>
      <c r="X452" s="28">
        <v>414.2</v>
      </c>
      <c r="Y452" s="98"/>
      <c r="Z452" s="179">
        <f t="shared" si="253"/>
        <v>100</v>
      </c>
      <c r="AA452" s="28">
        <f t="shared" si="254"/>
        <v>100</v>
      </c>
      <c r="AB452" s="98">
        <v>0</v>
      </c>
    </row>
    <row r="453" spans="1:28" s="23" customFormat="1" ht="18.75" x14ac:dyDescent="0.3">
      <c r="A453" s="231" t="s">
        <v>363</v>
      </c>
      <c r="B453" s="42" t="s">
        <v>80</v>
      </c>
      <c r="C453" s="236" t="s">
        <v>24</v>
      </c>
      <c r="D453" s="214">
        <f t="shared" ref="D453:D464" si="285">SUM(E453:F453)</f>
        <v>500</v>
      </c>
      <c r="E453" s="192">
        <v>500</v>
      </c>
      <c r="F453" s="25"/>
      <c r="G453" s="25">
        <f t="shared" si="272"/>
        <v>0</v>
      </c>
      <c r="H453" s="25"/>
      <c r="I453" s="25"/>
      <c r="J453" s="44"/>
      <c r="K453" s="26"/>
      <c r="L453" s="26"/>
      <c r="M453" s="26"/>
      <c r="N453" s="26"/>
      <c r="O453" s="26"/>
      <c r="P453" s="26"/>
      <c r="Q453" s="26"/>
      <c r="R453" s="26"/>
      <c r="S453" s="88">
        <f t="shared" si="249"/>
        <v>0</v>
      </c>
      <c r="T453" s="97">
        <f t="shared" si="256"/>
        <v>0</v>
      </c>
      <c r="U453" s="28">
        <f t="shared" si="257"/>
        <v>0</v>
      </c>
      <c r="V453" s="98">
        <f t="shared" si="258"/>
        <v>0</v>
      </c>
      <c r="W453" s="192">
        <f t="shared" si="284"/>
        <v>0</v>
      </c>
      <c r="X453" s="28"/>
      <c r="Y453" s="98"/>
      <c r="Z453" s="179"/>
      <c r="AA453" s="28"/>
      <c r="AB453" s="98"/>
    </row>
    <row r="454" spans="1:28" s="23" customFormat="1" ht="37.5" x14ac:dyDescent="0.3">
      <c r="A454" s="231" t="s">
        <v>364</v>
      </c>
      <c r="B454" s="42" t="s">
        <v>80</v>
      </c>
      <c r="C454" s="236" t="s">
        <v>24</v>
      </c>
      <c r="D454" s="214"/>
      <c r="E454" s="192"/>
      <c r="F454" s="25"/>
      <c r="G454" s="25">
        <f t="shared" si="272"/>
        <v>498</v>
      </c>
      <c r="H454" s="25">
        <v>498</v>
      </c>
      <c r="I454" s="25"/>
      <c r="J454" s="44">
        <v>-0.1</v>
      </c>
      <c r="K454" s="26"/>
      <c r="L454" s="26"/>
      <c r="M454" s="26"/>
      <c r="N454" s="26"/>
      <c r="O454" s="26"/>
      <c r="P454" s="26"/>
      <c r="Q454" s="26"/>
      <c r="R454" s="26"/>
      <c r="S454" s="88">
        <f t="shared" ref="S454:S517" si="286">SUM(J454:R454)</f>
        <v>-0.1</v>
      </c>
      <c r="T454" s="97">
        <f t="shared" si="256"/>
        <v>497.9</v>
      </c>
      <c r="U454" s="28">
        <f t="shared" si="257"/>
        <v>497.9</v>
      </c>
      <c r="V454" s="98">
        <f t="shared" si="258"/>
        <v>0</v>
      </c>
      <c r="W454" s="192">
        <f t="shared" si="284"/>
        <v>497.9</v>
      </c>
      <c r="X454" s="28">
        <v>497.9</v>
      </c>
      <c r="Y454" s="98"/>
      <c r="Z454" s="179">
        <f t="shared" ref="Z454:Z516" si="287">SUM(W454/T454*100)</f>
        <v>100</v>
      </c>
      <c r="AA454" s="28">
        <f t="shared" ref="AA454:AA516" si="288">SUM(X454/U454*100)</f>
        <v>100</v>
      </c>
      <c r="AB454" s="98"/>
    </row>
    <row r="455" spans="1:28" s="23" customFormat="1" ht="37.5" hidden="1" outlineLevel="1" x14ac:dyDescent="0.3">
      <c r="A455" s="231" t="s">
        <v>365</v>
      </c>
      <c r="B455" s="42" t="s">
        <v>80</v>
      </c>
      <c r="C455" s="236" t="s">
        <v>24</v>
      </c>
      <c r="D455" s="214">
        <f t="shared" si="285"/>
        <v>0</v>
      </c>
      <c r="E455" s="192"/>
      <c r="F455" s="25"/>
      <c r="G455" s="25">
        <f t="shared" si="272"/>
        <v>0</v>
      </c>
      <c r="H455" s="25"/>
      <c r="I455" s="25"/>
      <c r="J455" s="25"/>
      <c r="K455" s="26"/>
      <c r="L455" s="26"/>
      <c r="M455" s="26"/>
      <c r="N455" s="26"/>
      <c r="O455" s="26"/>
      <c r="P455" s="26"/>
      <c r="Q455" s="26"/>
      <c r="R455" s="26"/>
      <c r="S455" s="88">
        <f t="shared" si="286"/>
        <v>0</v>
      </c>
      <c r="T455" s="97">
        <f t="shared" si="256"/>
        <v>0</v>
      </c>
      <c r="U455" s="28">
        <f t="shared" si="257"/>
        <v>0</v>
      </c>
      <c r="V455" s="98">
        <f t="shared" si="258"/>
        <v>0</v>
      </c>
      <c r="W455" s="192">
        <f t="shared" si="284"/>
        <v>0</v>
      </c>
      <c r="X455" s="28"/>
      <c r="Y455" s="98"/>
      <c r="Z455" s="179"/>
      <c r="AA455" s="28"/>
      <c r="AB455" s="98"/>
    </row>
    <row r="456" spans="1:28" s="23" customFormat="1" ht="37.5" collapsed="1" x14ac:dyDescent="0.3">
      <c r="A456" s="231" t="s">
        <v>366</v>
      </c>
      <c r="B456" s="42" t="s">
        <v>80</v>
      </c>
      <c r="C456" s="236" t="s">
        <v>24</v>
      </c>
      <c r="D456" s="214">
        <f t="shared" si="285"/>
        <v>500</v>
      </c>
      <c r="E456" s="192">
        <v>500</v>
      </c>
      <c r="F456" s="25"/>
      <c r="G456" s="25">
        <f t="shared" si="272"/>
        <v>0</v>
      </c>
      <c r="H456" s="25">
        <v>0</v>
      </c>
      <c r="I456" s="25"/>
      <c r="J456" s="25"/>
      <c r="K456" s="26"/>
      <c r="L456" s="26"/>
      <c r="M456" s="26"/>
      <c r="N456" s="26"/>
      <c r="O456" s="26"/>
      <c r="P456" s="26"/>
      <c r="Q456" s="26"/>
      <c r="R456" s="26"/>
      <c r="S456" s="88">
        <f t="shared" si="286"/>
        <v>0</v>
      </c>
      <c r="T456" s="97">
        <f t="shared" ref="T456:T520" si="289">SUM(U456:V456)</f>
        <v>0</v>
      </c>
      <c r="U456" s="28">
        <f t="shared" ref="U456:U520" si="290">H456+J456+K456+M456+N456</f>
        <v>0</v>
      </c>
      <c r="V456" s="98">
        <f t="shared" ref="V456:V520" si="291">SUM(I456+O456+P456+Q456+R456)</f>
        <v>0</v>
      </c>
      <c r="W456" s="192">
        <f t="shared" si="284"/>
        <v>0</v>
      </c>
      <c r="X456" s="28"/>
      <c r="Y456" s="98"/>
      <c r="Z456" s="179"/>
      <c r="AA456" s="28"/>
      <c r="AB456" s="98"/>
    </row>
    <row r="457" spans="1:28" s="38" customFormat="1" ht="56.25" x14ac:dyDescent="0.3">
      <c r="A457" s="233" t="s">
        <v>367</v>
      </c>
      <c r="B457" s="45" t="s">
        <v>80</v>
      </c>
      <c r="C457" s="243" t="s">
        <v>24</v>
      </c>
      <c r="D457" s="217">
        <f t="shared" si="285"/>
        <v>1000.4</v>
      </c>
      <c r="E457" s="202">
        <f>SUM(E458+E459+E460)</f>
        <v>1000.4</v>
      </c>
      <c r="F457" s="52">
        <f>SUM(F458+F459+F460)</f>
        <v>0</v>
      </c>
      <c r="G457" s="37">
        <f t="shared" si="272"/>
        <v>1729</v>
      </c>
      <c r="H457" s="52">
        <f>SUM(H458+H459+H460)</f>
        <v>1729</v>
      </c>
      <c r="I457" s="52">
        <f t="shared" ref="I457:V457" si="292">SUM(I458+I459+I460)</f>
        <v>0</v>
      </c>
      <c r="J457" s="52">
        <f t="shared" si="292"/>
        <v>0</v>
      </c>
      <c r="K457" s="52">
        <f t="shared" si="292"/>
        <v>0</v>
      </c>
      <c r="L457" s="52">
        <f t="shared" si="292"/>
        <v>0</v>
      </c>
      <c r="M457" s="52">
        <f t="shared" si="292"/>
        <v>0</v>
      </c>
      <c r="N457" s="52">
        <f t="shared" si="292"/>
        <v>0</v>
      </c>
      <c r="O457" s="52">
        <f t="shared" si="292"/>
        <v>0</v>
      </c>
      <c r="P457" s="52">
        <f t="shared" si="292"/>
        <v>0</v>
      </c>
      <c r="Q457" s="52">
        <f t="shared" si="292"/>
        <v>0</v>
      </c>
      <c r="R457" s="52">
        <f t="shared" si="292"/>
        <v>0</v>
      </c>
      <c r="S457" s="90">
        <f t="shared" si="292"/>
        <v>0</v>
      </c>
      <c r="T457" s="117">
        <f t="shared" si="292"/>
        <v>1729</v>
      </c>
      <c r="U457" s="52">
        <f t="shared" si="292"/>
        <v>1729</v>
      </c>
      <c r="V457" s="118">
        <f t="shared" si="292"/>
        <v>0</v>
      </c>
      <c r="W457" s="202">
        <f t="shared" ref="W457:Y457" si="293">SUM(W458+W459+W460)</f>
        <v>1728.9</v>
      </c>
      <c r="X457" s="52">
        <f t="shared" si="293"/>
        <v>1728.9</v>
      </c>
      <c r="Y457" s="118">
        <f t="shared" si="293"/>
        <v>0</v>
      </c>
      <c r="Z457" s="180">
        <f t="shared" si="287"/>
        <v>99.994216310005797</v>
      </c>
      <c r="AA457" s="27">
        <f t="shared" si="288"/>
        <v>99.994216310005797</v>
      </c>
      <c r="AB457" s="114"/>
    </row>
    <row r="458" spans="1:28" s="23" customFormat="1" ht="18.75" x14ac:dyDescent="0.3">
      <c r="A458" s="231" t="s">
        <v>368</v>
      </c>
      <c r="B458" s="42" t="s">
        <v>80</v>
      </c>
      <c r="C458" s="236" t="s">
        <v>24</v>
      </c>
      <c r="D458" s="214">
        <f t="shared" si="285"/>
        <v>600.4</v>
      </c>
      <c r="E458" s="192">
        <v>600.4</v>
      </c>
      <c r="F458" s="25"/>
      <c r="G458" s="25">
        <f t="shared" si="272"/>
        <v>659.4</v>
      </c>
      <c r="H458" s="25">
        <v>659.4</v>
      </c>
      <c r="I458" s="25"/>
      <c r="J458" s="25"/>
      <c r="K458" s="26"/>
      <c r="L458" s="26"/>
      <c r="M458" s="26"/>
      <c r="N458" s="26"/>
      <c r="O458" s="26"/>
      <c r="P458" s="26"/>
      <c r="Q458" s="26"/>
      <c r="R458" s="26"/>
      <c r="S458" s="88">
        <f t="shared" si="286"/>
        <v>0</v>
      </c>
      <c r="T458" s="97">
        <f t="shared" si="289"/>
        <v>659.4</v>
      </c>
      <c r="U458" s="28">
        <f t="shared" si="290"/>
        <v>659.4</v>
      </c>
      <c r="V458" s="98">
        <f t="shared" si="291"/>
        <v>0</v>
      </c>
      <c r="W458" s="192">
        <f t="shared" ref="W458:W460" si="294">SUM(X458:Y458)</f>
        <v>659.4</v>
      </c>
      <c r="X458" s="28">
        <v>659.4</v>
      </c>
      <c r="Y458" s="98"/>
      <c r="Z458" s="179">
        <f t="shared" si="287"/>
        <v>100</v>
      </c>
      <c r="AA458" s="28">
        <f t="shared" si="288"/>
        <v>100</v>
      </c>
      <c r="AB458" s="98"/>
    </row>
    <row r="459" spans="1:28" s="23" customFormat="1" ht="18.75" x14ac:dyDescent="0.3">
      <c r="A459" s="231" t="s">
        <v>369</v>
      </c>
      <c r="B459" s="42" t="s">
        <v>80</v>
      </c>
      <c r="C459" s="236" t="s">
        <v>24</v>
      </c>
      <c r="D459" s="214">
        <f t="shared" si="285"/>
        <v>200</v>
      </c>
      <c r="E459" s="192">
        <v>200</v>
      </c>
      <c r="F459" s="25"/>
      <c r="G459" s="25">
        <f t="shared" si="272"/>
        <v>469.6</v>
      </c>
      <c r="H459" s="25">
        <v>469.6</v>
      </c>
      <c r="I459" s="25"/>
      <c r="J459" s="25"/>
      <c r="K459" s="26"/>
      <c r="L459" s="26"/>
      <c r="M459" s="26"/>
      <c r="N459" s="26"/>
      <c r="O459" s="26"/>
      <c r="P459" s="26"/>
      <c r="Q459" s="26"/>
      <c r="R459" s="26"/>
      <c r="S459" s="88">
        <f t="shared" si="286"/>
        <v>0</v>
      </c>
      <c r="T459" s="97">
        <f t="shared" si="289"/>
        <v>469.6</v>
      </c>
      <c r="U459" s="28">
        <f t="shared" si="290"/>
        <v>469.6</v>
      </c>
      <c r="V459" s="98">
        <f t="shared" si="291"/>
        <v>0</v>
      </c>
      <c r="W459" s="192">
        <f t="shared" si="294"/>
        <v>469.5</v>
      </c>
      <c r="X459" s="28">
        <v>469.5</v>
      </c>
      <c r="Y459" s="98"/>
      <c r="Z459" s="179">
        <f t="shared" si="287"/>
        <v>99.978705281090285</v>
      </c>
      <c r="AA459" s="28">
        <f t="shared" si="288"/>
        <v>99.978705281090285</v>
      </c>
      <c r="AB459" s="98"/>
    </row>
    <row r="460" spans="1:28" s="23" customFormat="1" ht="18.75" x14ac:dyDescent="0.3">
      <c r="A460" s="231" t="s">
        <v>326</v>
      </c>
      <c r="B460" s="42" t="s">
        <v>80</v>
      </c>
      <c r="C460" s="236" t="s">
        <v>24</v>
      </c>
      <c r="D460" s="214">
        <f t="shared" si="285"/>
        <v>200</v>
      </c>
      <c r="E460" s="192">
        <v>200</v>
      </c>
      <c r="F460" s="25"/>
      <c r="G460" s="25">
        <f t="shared" si="272"/>
        <v>600</v>
      </c>
      <c r="H460" s="25">
        <v>600</v>
      </c>
      <c r="I460" s="25"/>
      <c r="J460" s="44"/>
      <c r="K460" s="26"/>
      <c r="L460" s="26"/>
      <c r="M460" s="26"/>
      <c r="N460" s="26"/>
      <c r="O460" s="26"/>
      <c r="P460" s="26"/>
      <c r="Q460" s="26"/>
      <c r="R460" s="26"/>
      <c r="S460" s="88">
        <f t="shared" si="286"/>
        <v>0</v>
      </c>
      <c r="T460" s="97">
        <f t="shared" si="289"/>
        <v>600</v>
      </c>
      <c r="U460" s="28">
        <f t="shared" si="290"/>
        <v>600</v>
      </c>
      <c r="V460" s="98">
        <f t="shared" si="291"/>
        <v>0</v>
      </c>
      <c r="W460" s="192">
        <f t="shared" si="294"/>
        <v>600</v>
      </c>
      <c r="X460" s="28">
        <v>600</v>
      </c>
      <c r="Y460" s="98"/>
      <c r="Z460" s="179">
        <f t="shared" si="287"/>
        <v>100</v>
      </c>
      <c r="AA460" s="28">
        <f t="shared" si="288"/>
        <v>100</v>
      </c>
      <c r="AB460" s="98"/>
    </row>
    <row r="461" spans="1:28" s="38" customFormat="1" ht="18.75" x14ac:dyDescent="0.3">
      <c r="A461" s="245" t="s">
        <v>286</v>
      </c>
      <c r="B461" s="45"/>
      <c r="C461" s="243"/>
      <c r="D461" s="217">
        <f t="shared" si="285"/>
        <v>17967.399999999998</v>
      </c>
      <c r="E461" s="195">
        <f>E462+E463+E464</f>
        <v>1306.8</v>
      </c>
      <c r="F461" s="37">
        <f>F462+F463+F464</f>
        <v>16660.599999999999</v>
      </c>
      <c r="G461" s="37">
        <f t="shared" si="272"/>
        <v>51583.4</v>
      </c>
      <c r="H461" s="37">
        <f t="shared" ref="H461:V461" si="295">H462+H463+H464</f>
        <v>26532.400000000001</v>
      </c>
      <c r="I461" s="37">
        <f t="shared" si="295"/>
        <v>25051</v>
      </c>
      <c r="J461" s="37">
        <f t="shared" si="295"/>
        <v>-690.4</v>
      </c>
      <c r="K461" s="37">
        <f t="shared" si="295"/>
        <v>0</v>
      </c>
      <c r="L461" s="37">
        <f t="shared" si="295"/>
        <v>0</v>
      </c>
      <c r="M461" s="37">
        <f t="shared" si="295"/>
        <v>0</v>
      </c>
      <c r="N461" s="37">
        <f t="shared" si="295"/>
        <v>0</v>
      </c>
      <c r="O461" s="37">
        <f t="shared" si="295"/>
        <v>0</v>
      </c>
      <c r="P461" s="37">
        <f t="shared" si="295"/>
        <v>3353.6</v>
      </c>
      <c r="Q461" s="37">
        <f t="shared" si="295"/>
        <v>-1.5</v>
      </c>
      <c r="R461" s="37">
        <f t="shared" si="295"/>
        <v>0</v>
      </c>
      <c r="S461" s="83">
        <f t="shared" si="295"/>
        <v>2661.7</v>
      </c>
      <c r="T461" s="103">
        <f t="shared" si="295"/>
        <v>54698.2</v>
      </c>
      <c r="U461" s="37">
        <f t="shared" si="295"/>
        <v>25842</v>
      </c>
      <c r="V461" s="104">
        <f t="shared" si="295"/>
        <v>28856.199999999997</v>
      </c>
      <c r="W461" s="195">
        <f t="shared" ref="W461:Y461" si="296">W462+W463+W464</f>
        <v>50250.2</v>
      </c>
      <c r="X461" s="37">
        <f t="shared" si="296"/>
        <v>24038.9</v>
      </c>
      <c r="Y461" s="104">
        <f t="shared" si="296"/>
        <v>26211.3</v>
      </c>
      <c r="Z461" s="180">
        <f t="shared" si="287"/>
        <v>91.868105348987712</v>
      </c>
      <c r="AA461" s="27">
        <f t="shared" si="288"/>
        <v>93.022598870056498</v>
      </c>
      <c r="AB461" s="114">
        <f t="shared" ref="AB461:AB516" si="297">SUM(Y461/V461*100)</f>
        <v>90.834205474040246</v>
      </c>
    </row>
    <row r="462" spans="1:28" s="23" customFormat="1" ht="18.75" x14ac:dyDescent="0.3">
      <c r="A462" s="231" t="s">
        <v>368</v>
      </c>
      <c r="B462" s="42" t="s">
        <v>80</v>
      </c>
      <c r="C462" s="236" t="s">
        <v>24</v>
      </c>
      <c r="D462" s="214">
        <f t="shared" si="285"/>
        <v>12672.800000000001</v>
      </c>
      <c r="E462" s="192">
        <v>1217.2</v>
      </c>
      <c r="F462" s="25">
        <v>11455.6</v>
      </c>
      <c r="G462" s="25">
        <f t="shared" si="272"/>
        <v>37763.199999999997</v>
      </c>
      <c r="H462" s="25">
        <v>20140.3</v>
      </c>
      <c r="I462" s="25">
        <v>17622.900000000001</v>
      </c>
      <c r="J462" s="44">
        <v>-601.4</v>
      </c>
      <c r="K462" s="26"/>
      <c r="L462" s="26"/>
      <c r="M462" s="26"/>
      <c r="N462" s="26"/>
      <c r="O462" s="26"/>
      <c r="P462" s="26">
        <v>2500</v>
      </c>
      <c r="Q462" s="26">
        <v>-1.5</v>
      </c>
      <c r="R462" s="26"/>
      <c r="S462" s="88">
        <f t="shared" si="286"/>
        <v>1897.1</v>
      </c>
      <c r="T462" s="97">
        <f t="shared" si="289"/>
        <v>39930.399999999994</v>
      </c>
      <c r="U462" s="28">
        <f t="shared" si="290"/>
        <v>19538.899999999998</v>
      </c>
      <c r="V462" s="98">
        <v>20391.5</v>
      </c>
      <c r="W462" s="192">
        <f t="shared" ref="W462:W465" si="298">SUM(X462:Y462)</f>
        <v>36428.400000000001</v>
      </c>
      <c r="X462" s="28">
        <v>18032.900000000001</v>
      </c>
      <c r="Y462" s="98">
        <v>18395.5</v>
      </c>
      <c r="Z462" s="179">
        <f t="shared" si="287"/>
        <v>91.229739747160082</v>
      </c>
      <c r="AA462" s="28">
        <f t="shared" si="288"/>
        <v>92.292298952346357</v>
      </c>
      <c r="AB462" s="98">
        <f t="shared" si="297"/>
        <v>90.21160777775053</v>
      </c>
    </row>
    <row r="463" spans="1:28" s="23" customFormat="1" ht="18.75" x14ac:dyDescent="0.3">
      <c r="A463" s="231" t="s">
        <v>369</v>
      </c>
      <c r="B463" s="42" t="s">
        <v>80</v>
      </c>
      <c r="C463" s="236" t="s">
        <v>24</v>
      </c>
      <c r="D463" s="214">
        <f t="shared" si="285"/>
        <v>1784.8</v>
      </c>
      <c r="E463" s="192">
        <v>10</v>
      </c>
      <c r="F463" s="25">
        <v>1774.8</v>
      </c>
      <c r="G463" s="25">
        <f t="shared" si="272"/>
        <v>3833.3</v>
      </c>
      <c r="H463" s="25">
        <v>1333.5</v>
      </c>
      <c r="I463" s="25">
        <v>2499.8000000000002</v>
      </c>
      <c r="J463" s="44">
        <v>-89</v>
      </c>
      <c r="K463" s="26"/>
      <c r="L463" s="26"/>
      <c r="M463" s="26"/>
      <c r="N463" s="26"/>
      <c r="O463" s="26"/>
      <c r="P463" s="26">
        <v>853.6</v>
      </c>
      <c r="Q463" s="26"/>
      <c r="R463" s="26"/>
      <c r="S463" s="88">
        <f t="shared" si="286"/>
        <v>764.6</v>
      </c>
      <c r="T463" s="97">
        <f t="shared" si="289"/>
        <v>3927.3</v>
      </c>
      <c r="U463" s="28">
        <f t="shared" si="290"/>
        <v>1244.5</v>
      </c>
      <c r="V463" s="98">
        <v>2682.8</v>
      </c>
      <c r="W463" s="192">
        <f t="shared" si="298"/>
        <v>3406.6000000000004</v>
      </c>
      <c r="X463" s="28">
        <v>950.8</v>
      </c>
      <c r="Y463" s="98">
        <v>2455.8000000000002</v>
      </c>
      <c r="Z463" s="179">
        <f t="shared" si="287"/>
        <v>86.741527257912566</v>
      </c>
      <c r="AA463" s="28">
        <f t="shared" si="288"/>
        <v>76.400160707111283</v>
      </c>
      <c r="AB463" s="98">
        <f t="shared" si="297"/>
        <v>91.538690919934396</v>
      </c>
    </row>
    <row r="464" spans="1:28" s="23" customFormat="1" ht="18.75" x14ac:dyDescent="0.3">
      <c r="A464" s="231" t="s">
        <v>326</v>
      </c>
      <c r="B464" s="42" t="s">
        <v>80</v>
      </c>
      <c r="C464" s="236" t="s">
        <v>24</v>
      </c>
      <c r="D464" s="214">
        <f t="shared" si="285"/>
        <v>3509.7999999999997</v>
      </c>
      <c r="E464" s="192">
        <v>79.599999999999994</v>
      </c>
      <c r="F464" s="25">
        <v>3430.2</v>
      </c>
      <c r="G464" s="25">
        <f t="shared" si="272"/>
        <v>9986.9000000000015</v>
      </c>
      <c r="H464" s="25">
        <v>5058.6000000000004</v>
      </c>
      <c r="I464" s="25">
        <v>4928.3</v>
      </c>
      <c r="J464" s="25"/>
      <c r="K464" s="26"/>
      <c r="L464" s="26"/>
      <c r="M464" s="26"/>
      <c r="N464" s="26"/>
      <c r="O464" s="26"/>
      <c r="P464" s="26"/>
      <c r="Q464" s="26"/>
      <c r="R464" s="26"/>
      <c r="S464" s="88">
        <f t="shared" si="286"/>
        <v>0</v>
      </c>
      <c r="T464" s="97">
        <f t="shared" si="289"/>
        <v>10840.5</v>
      </c>
      <c r="U464" s="28">
        <f t="shared" si="290"/>
        <v>5058.6000000000004</v>
      </c>
      <c r="V464" s="98">
        <v>5781.9</v>
      </c>
      <c r="W464" s="192">
        <f t="shared" si="298"/>
        <v>10415.200000000001</v>
      </c>
      <c r="X464" s="28">
        <v>5055.2</v>
      </c>
      <c r="Y464" s="98">
        <v>5360</v>
      </c>
      <c r="Z464" s="179">
        <f t="shared" si="287"/>
        <v>96.076749227434163</v>
      </c>
      <c r="AA464" s="28">
        <f t="shared" si="288"/>
        <v>99.932787727829819</v>
      </c>
      <c r="AB464" s="98">
        <f t="shared" si="297"/>
        <v>92.703090679534412</v>
      </c>
    </row>
    <row r="465" spans="1:28" s="23" customFormat="1" ht="18.75" x14ac:dyDescent="0.3">
      <c r="A465" s="244" t="s">
        <v>370</v>
      </c>
      <c r="B465" s="42" t="s">
        <v>80</v>
      </c>
      <c r="C465" s="236" t="s">
        <v>24</v>
      </c>
      <c r="D465" s="214"/>
      <c r="E465" s="192"/>
      <c r="F465" s="25"/>
      <c r="G465" s="25">
        <f t="shared" si="272"/>
        <v>5600.5</v>
      </c>
      <c r="H465" s="25">
        <v>5600.5</v>
      </c>
      <c r="I465" s="25"/>
      <c r="J465" s="25"/>
      <c r="K465" s="26"/>
      <c r="L465" s="26"/>
      <c r="M465" s="26"/>
      <c r="N465" s="26"/>
      <c r="O465" s="26"/>
      <c r="P465" s="26"/>
      <c r="Q465" s="26"/>
      <c r="R465" s="26"/>
      <c r="S465" s="88">
        <f t="shared" si="286"/>
        <v>0</v>
      </c>
      <c r="T465" s="97">
        <f t="shared" si="289"/>
        <v>5600.5</v>
      </c>
      <c r="U465" s="28">
        <f t="shared" si="290"/>
        <v>5600.5</v>
      </c>
      <c r="V465" s="98">
        <f t="shared" si="291"/>
        <v>0</v>
      </c>
      <c r="W465" s="192">
        <f t="shared" si="298"/>
        <v>5599.6</v>
      </c>
      <c r="X465" s="28">
        <v>5599.6</v>
      </c>
      <c r="Y465" s="98"/>
      <c r="Z465" s="179">
        <f t="shared" si="287"/>
        <v>99.983930006249437</v>
      </c>
      <c r="AA465" s="28">
        <f t="shared" si="288"/>
        <v>99.983930006249437</v>
      </c>
      <c r="AB465" s="98"/>
    </row>
    <row r="466" spans="1:28" s="23" customFormat="1" ht="18.75" x14ac:dyDescent="0.3">
      <c r="A466" s="229" t="s">
        <v>371</v>
      </c>
      <c r="B466" s="43" t="s">
        <v>80</v>
      </c>
      <c r="C466" s="237" t="s">
        <v>27</v>
      </c>
      <c r="D466" s="221">
        <f t="shared" ref="D466:V466" si="299">SUM(D467+D471+D473)</f>
        <v>4567.2999999999993</v>
      </c>
      <c r="E466" s="201">
        <f t="shared" si="299"/>
        <v>1831.3</v>
      </c>
      <c r="F466" s="51">
        <f t="shared" si="299"/>
        <v>2736</v>
      </c>
      <c r="G466" s="51">
        <f t="shared" si="299"/>
        <v>5191.7000000000007</v>
      </c>
      <c r="H466" s="51">
        <f t="shared" si="299"/>
        <v>2319.8000000000002</v>
      </c>
      <c r="I466" s="51">
        <f t="shared" si="299"/>
        <v>2871.9</v>
      </c>
      <c r="J466" s="51">
        <f t="shared" si="299"/>
        <v>0</v>
      </c>
      <c r="K466" s="51">
        <f t="shared" si="299"/>
        <v>0</v>
      </c>
      <c r="L466" s="51">
        <f t="shared" si="299"/>
        <v>0</v>
      </c>
      <c r="M466" s="51">
        <f t="shared" si="299"/>
        <v>0</v>
      </c>
      <c r="N466" s="51">
        <f t="shared" si="299"/>
        <v>0</v>
      </c>
      <c r="O466" s="51">
        <f t="shared" si="299"/>
        <v>0</v>
      </c>
      <c r="P466" s="51">
        <f t="shared" si="299"/>
        <v>32.200000000000003</v>
      </c>
      <c r="Q466" s="51">
        <f t="shared" si="299"/>
        <v>0</v>
      </c>
      <c r="R466" s="51">
        <f t="shared" si="299"/>
        <v>0</v>
      </c>
      <c r="S466" s="89">
        <f t="shared" si="299"/>
        <v>32.200000000000003</v>
      </c>
      <c r="T466" s="115">
        <f t="shared" si="299"/>
        <v>5223.9000000000005</v>
      </c>
      <c r="U466" s="51">
        <f t="shared" si="299"/>
        <v>2319.8000000000002</v>
      </c>
      <c r="V466" s="116">
        <f t="shared" si="299"/>
        <v>2904.1000000000004</v>
      </c>
      <c r="W466" s="201">
        <f t="shared" ref="W466:Y466" si="300">SUM(W467+W471+W473)</f>
        <v>5220.8999999999996</v>
      </c>
      <c r="X466" s="51">
        <f t="shared" si="300"/>
        <v>2319.6999999999998</v>
      </c>
      <c r="Y466" s="116">
        <f t="shared" si="300"/>
        <v>2901.2</v>
      </c>
      <c r="Z466" s="178">
        <f t="shared" si="287"/>
        <v>99.942571641876739</v>
      </c>
      <c r="AA466" s="156">
        <f t="shared" si="288"/>
        <v>99.995689283558903</v>
      </c>
      <c r="AB466" s="171">
        <f t="shared" si="297"/>
        <v>99.900141179711426</v>
      </c>
    </row>
    <row r="467" spans="1:28" s="38" customFormat="1" ht="37.5" x14ac:dyDescent="0.3">
      <c r="A467" s="233" t="s">
        <v>372</v>
      </c>
      <c r="B467" s="45" t="s">
        <v>80</v>
      </c>
      <c r="C467" s="243" t="s">
        <v>27</v>
      </c>
      <c r="D467" s="217">
        <f>SUM(E467:F467)</f>
        <v>3213.8999999999996</v>
      </c>
      <c r="E467" s="202">
        <f>SUM(E468+E469)</f>
        <v>1831.3</v>
      </c>
      <c r="F467" s="52">
        <f>SUM(F468+F469)</f>
        <v>1382.6</v>
      </c>
      <c r="G467" s="37">
        <f t="shared" si="272"/>
        <v>3349.8</v>
      </c>
      <c r="H467" s="52">
        <f>SUM(H468+H469)</f>
        <v>1831.3</v>
      </c>
      <c r="I467" s="52">
        <f t="shared" ref="I467:V467" si="301">SUM(I468+I469)</f>
        <v>1518.5</v>
      </c>
      <c r="J467" s="52">
        <f t="shared" si="301"/>
        <v>0</v>
      </c>
      <c r="K467" s="52">
        <f t="shared" si="301"/>
        <v>0</v>
      </c>
      <c r="L467" s="52">
        <f t="shared" si="301"/>
        <v>0</v>
      </c>
      <c r="M467" s="52">
        <f t="shared" si="301"/>
        <v>0</v>
      </c>
      <c r="N467" s="52">
        <f t="shared" si="301"/>
        <v>0</v>
      </c>
      <c r="O467" s="52">
        <f t="shared" si="301"/>
        <v>0</v>
      </c>
      <c r="P467" s="52">
        <f t="shared" si="301"/>
        <v>0</v>
      </c>
      <c r="Q467" s="52">
        <f t="shared" si="301"/>
        <v>0</v>
      </c>
      <c r="R467" s="52">
        <f t="shared" si="301"/>
        <v>0</v>
      </c>
      <c r="S467" s="90">
        <f t="shared" si="301"/>
        <v>0</v>
      </c>
      <c r="T467" s="117">
        <f t="shared" si="301"/>
        <v>3349.8</v>
      </c>
      <c r="U467" s="52">
        <f t="shared" si="301"/>
        <v>1831.3</v>
      </c>
      <c r="V467" s="118">
        <f t="shared" si="301"/>
        <v>1518.5</v>
      </c>
      <c r="W467" s="202">
        <f t="shared" ref="W467:Y467" si="302">SUM(W468+W469)</f>
        <v>3349.8</v>
      </c>
      <c r="X467" s="52">
        <f t="shared" si="302"/>
        <v>1831.3</v>
      </c>
      <c r="Y467" s="118">
        <f t="shared" si="302"/>
        <v>1518.5</v>
      </c>
      <c r="Z467" s="179">
        <f t="shared" si="287"/>
        <v>100</v>
      </c>
      <c r="AA467" s="28">
        <f t="shared" si="288"/>
        <v>100</v>
      </c>
      <c r="AB467" s="98">
        <f t="shared" si="297"/>
        <v>100</v>
      </c>
    </row>
    <row r="468" spans="1:28" s="23" customFormat="1" ht="18.75" x14ac:dyDescent="0.3">
      <c r="A468" s="231" t="s">
        <v>373</v>
      </c>
      <c r="B468" s="42" t="s">
        <v>80</v>
      </c>
      <c r="C468" s="236" t="s">
        <v>27</v>
      </c>
      <c r="D468" s="214">
        <f>SUM(E468:F468)</f>
        <v>3213.8999999999996</v>
      </c>
      <c r="E468" s="192">
        <v>1831.3</v>
      </c>
      <c r="F468" s="25">
        <v>1382.6</v>
      </c>
      <c r="G468" s="25">
        <f t="shared" si="272"/>
        <v>3349.8</v>
      </c>
      <c r="H468" s="25">
        <v>1831.3</v>
      </c>
      <c r="I468" s="25">
        <v>1518.5</v>
      </c>
      <c r="J468" s="25"/>
      <c r="K468" s="26"/>
      <c r="L468" s="26"/>
      <c r="M468" s="26"/>
      <c r="N468" s="26"/>
      <c r="O468" s="26"/>
      <c r="P468" s="26"/>
      <c r="Q468" s="26"/>
      <c r="R468" s="26"/>
      <c r="S468" s="88">
        <f t="shared" si="286"/>
        <v>0</v>
      </c>
      <c r="T468" s="97">
        <f t="shared" si="289"/>
        <v>3349.8</v>
      </c>
      <c r="U468" s="28">
        <f t="shared" si="290"/>
        <v>1831.3</v>
      </c>
      <c r="V468" s="98">
        <f t="shared" si="291"/>
        <v>1518.5</v>
      </c>
      <c r="W468" s="192">
        <f t="shared" ref="W468:W472" si="303">SUM(X468:Y468)</f>
        <v>3349.8</v>
      </c>
      <c r="X468" s="28">
        <v>1831.3</v>
      </c>
      <c r="Y468" s="98">
        <v>1518.5</v>
      </c>
      <c r="Z468" s="179">
        <f t="shared" si="287"/>
        <v>100</v>
      </c>
      <c r="AA468" s="28">
        <f t="shared" si="288"/>
        <v>100</v>
      </c>
      <c r="AB468" s="98">
        <f t="shared" si="297"/>
        <v>100</v>
      </c>
    </row>
    <row r="469" spans="1:28" s="23" customFormat="1" ht="18.75" hidden="1" outlineLevel="1" x14ac:dyDescent="0.3">
      <c r="A469" s="231" t="s">
        <v>374</v>
      </c>
      <c r="B469" s="42" t="s">
        <v>80</v>
      </c>
      <c r="C469" s="236" t="s">
        <v>27</v>
      </c>
      <c r="D469" s="214">
        <f>SUM(E469:F469)</f>
        <v>0</v>
      </c>
      <c r="E469" s="192"/>
      <c r="F469" s="25"/>
      <c r="G469" s="25">
        <f t="shared" si="272"/>
        <v>0</v>
      </c>
      <c r="H469" s="25"/>
      <c r="I469" s="25"/>
      <c r="J469" s="25"/>
      <c r="K469" s="26"/>
      <c r="L469" s="26"/>
      <c r="M469" s="26"/>
      <c r="N469" s="26"/>
      <c r="O469" s="26"/>
      <c r="P469" s="26"/>
      <c r="Q469" s="26"/>
      <c r="R469" s="26"/>
      <c r="S469" s="88">
        <f t="shared" si="286"/>
        <v>0</v>
      </c>
      <c r="T469" s="97">
        <f t="shared" si="289"/>
        <v>0</v>
      </c>
      <c r="U469" s="28">
        <f t="shared" si="290"/>
        <v>0</v>
      </c>
      <c r="V469" s="98">
        <f t="shared" si="291"/>
        <v>0</v>
      </c>
      <c r="W469" s="192">
        <f t="shared" si="303"/>
        <v>0</v>
      </c>
      <c r="X469" s="28"/>
      <c r="Y469" s="98"/>
      <c r="Z469" s="179"/>
      <c r="AA469" s="28"/>
      <c r="AB469" s="98"/>
    </row>
    <row r="470" spans="1:28" s="23" customFormat="1" ht="56.25" hidden="1" outlineLevel="1" x14ac:dyDescent="0.3">
      <c r="A470" s="231" t="s">
        <v>278</v>
      </c>
      <c r="B470" s="42" t="s">
        <v>80</v>
      </c>
      <c r="C470" s="236" t="s">
        <v>27</v>
      </c>
      <c r="D470" s="214"/>
      <c r="E470" s="192"/>
      <c r="F470" s="25"/>
      <c r="G470" s="25"/>
      <c r="H470" s="25"/>
      <c r="I470" s="25"/>
      <c r="J470" s="25"/>
      <c r="K470" s="26"/>
      <c r="L470" s="26"/>
      <c r="M470" s="26"/>
      <c r="N470" s="26"/>
      <c r="O470" s="26"/>
      <c r="P470" s="26"/>
      <c r="Q470" s="26"/>
      <c r="R470" s="26"/>
      <c r="S470" s="88">
        <f t="shared" si="286"/>
        <v>0</v>
      </c>
      <c r="T470" s="97">
        <f t="shared" si="289"/>
        <v>0</v>
      </c>
      <c r="U470" s="28">
        <f t="shared" si="290"/>
        <v>0</v>
      </c>
      <c r="V470" s="98">
        <f t="shared" si="291"/>
        <v>0</v>
      </c>
      <c r="W470" s="192">
        <f t="shared" si="303"/>
        <v>0</v>
      </c>
      <c r="X470" s="28"/>
      <c r="Y470" s="98"/>
      <c r="Z470" s="179"/>
      <c r="AA470" s="28"/>
      <c r="AB470" s="98"/>
    </row>
    <row r="471" spans="1:28" s="23" customFormat="1" ht="56.25" hidden="1" outlineLevel="1" x14ac:dyDescent="0.3">
      <c r="A471" s="231" t="s">
        <v>375</v>
      </c>
      <c r="B471" s="42" t="s">
        <v>80</v>
      </c>
      <c r="C471" s="236" t="s">
        <v>27</v>
      </c>
      <c r="D471" s="214">
        <f t="shared" ref="D471:D500" si="304">SUM(E471:F471)</f>
        <v>0</v>
      </c>
      <c r="E471" s="206">
        <f>SUM(E472)</f>
        <v>0</v>
      </c>
      <c r="F471" s="34">
        <f>SUM(F472)</f>
        <v>0</v>
      </c>
      <c r="G471" s="25">
        <f t="shared" si="272"/>
        <v>0</v>
      </c>
      <c r="H471" s="34">
        <f>SUM(H472)</f>
        <v>0</v>
      </c>
      <c r="I471" s="34">
        <f>SUM(I472)</f>
        <v>0</v>
      </c>
      <c r="J471" s="34"/>
      <c r="K471" s="26"/>
      <c r="L471" s="26"/>
      <c r="M471" s="26"/>
      <c r="N471" s="26"/>
      <c r="O471" s="26"/>
      <c r="P471" s="26"/>
      <c r="Q471" s="26"/>
      <c r="R471" s="26"/>
      <c r="S471" s="88">
        <f t="shared" si="286"/>
        <v>0</v>
      </c>
      <c r="T471" s="97">
        <f t="shared" si="289"/>
        <v>0</v>
      </c>
      <c r="U471" s="28">
        <f t="shared" si="290"/>
        <v>0</v>
      </c>
      <c r="V471" s="98">
        <f t="shared" si="291"/>
        <v>0</v>
      </c>
      <c r="W471" s="192">
        <f t="shared" si="303"/>
        <v>0</v>
      </c>
      <c r="X471" s="28"/>
      <c r="Y471" s="98"/>
      <c r="Z471" s="179"/>
      <c r="AA471" s="28"/>
      <c r="AB471" s="98"/>
    </row>
    <row r="472" spans="1:28" s="23" customFormat="1" ht="18.75" hidden="1" outlineLevel="1" x14ac:dyDescent="0.3">
      <c r="A472" s="231" t="s">
        <v>376</v>
      </c>
      <c r="B472" s="42" t="s">
        <v>80</v>
      </c>
      <c r="C472" s="236" t="s">
        <v>27</v>
      </c>
      <c r="D472" s="214">
        <f t="shared" si="304"/>
        <v>0</v>
      </c>
      <c r="E472" s="192"/>
      <c r="F472" s="25"/>
      <c r="G472" s="25">
        <f t="shared" si="272"/>
        <v>0</v>
      </c>
      <c r="H472" s="25"/>
      <c r="I472" s="25"/>
      <c r="J472" s="25"/>
      <c r="K472" s="26"/>
      <c r="L472" s="26"/>
      <c r="M472" s="26"/>
      <c r="N472" s="26"/>
      <c r="O472" s="26"/>
      <c r="P472" s="26"/>
      <c r="Q472" s="26"/>
      <c r="R472" s="26"/>
      <c r="S472" s="88">
        <f t="shared" si="286"/>
        <v>0</v>
      </c>
      <c r="T472" s="97">
        <f t="shared" si="289"/>
        <v>0</v>
      </c>
      <c r="U472" s="28">
        <f t="shared" si="290"/>
        <v>0</v>
      </c>
      <c r="V472" s="98">
        <f t="shared" si="291"/>
        <v>0</v>
      </c>
      <c r="W472" s="192">
        <f t="shared" si="303"/>
        <v>0</v>
      </c>
      <c r="X472" s="28"/>
      <c r="Y472" s="98"/>
      <c r="Z472" s="179"/>
      <c r="AA472" s="28"/>
      <c r="AB472" s="98"/>
    </row>
    <row r="473" spans="1:28" s="38" customFormat="1" ht="18.75" collapsed="1" x14ac:dyDescent="0.3">
      <c r="A473" s="245" t="s">
        <v>286</v>
      </c>
      <c r="B473" s="45"/>
      <c r="C473" s="243"/>
      <c r="D473" s="217">
        <f t="shared" si="304"/>
        <v>1353.4</v>
      </c>
      <c r="E473" s="195">
        <f>E474</f>
        <v>0</v>
      </c>
      <c r="F473" s="37">
        <f>F474</f>
        <v>1353.4</v>
      </c>
      <c r="G473" s="37">
        <f t="shared" si="272"/>
        <v>1841.9</v>
      </c>
      <c r="H473" s="37">
        <f>H474</f>
        <v>488.5</v>
      </c>
      <c r="I473" s="37">
        <f t="shared" ref="I473:Y473" si="305">I474</f>
        <v>1353.4</v>
      </c>
      <c r="J473" s="37">
        <f t="shared" si="305"/>
        <v>0</v>
      </c>
      <c r="K473" s="37">
        <f t="shared" si="305"/>
        <v>0</v>
      </c>
      <c r="L473" s="37">
        <f t="shared" si="305"/>
        <v>0</v>
      </c>
      <c r="M473" s="37">
        <f t="shared" si="305"/>
        <v>0</v>
      </c>
      <c r="N473" s="37">
        <f t="shared" si="305"/>
        <v>0</v>
      </c>
      <c r="O473" s="37">
        <f t="shared" si="305"/>
        <v>0</v>
      </c>
      <c r="P473" s="37">
        <f t="shared" si="305"/>
        <v>32.200000000000003</v>
      </c>
      <c r="Q473" s="37">
        <f t="shared" si="305"/>
        <v>0</v>
      </c>
      <c r="R473" s="37">
        <f t="shared" si="305"/>
        <v>0</v>
      </c>
      <c r="S473" s="83">
        <f t="shared" si="305"/>
        <v>32.200000000000003</v>
      </c>
      <c r="T473" s="103">
        <f t="shared" si="305"/>
        <v>1874.1000000000001</v>
      </c>
      <c r="U473" s="37">
        <f t="shared" si="305"/>
        <v>488.5</v>
      </c>
      <c r="V473" s="104">
        <f t="shared" si="305"/>
        <v>1385.6000000000001</v>
      </c>
      <c r="W473" s="195">
        <f t="shared" si="305"/>
        <v>1871.1</v>
      </c>
      <c r="X473" s="37">
        <f t="shared" si="305"/>
        <v>488.4</v>
      </c>
      <c r="Y473" s="104">
        <f t="shared" si="305"/>
        <v>1382.7</v>
      </c>
      <c r="Z473" s="180">
        <f t="shared" si="287"/>
        <v>99.839923163118286</v>
      </c>
      <c r="AA473" s="27">
        <f t="shared" si="288"/>
        <v>99.979529170931414</v>
      </c>
      <c r="AB473" s="114">
        <f t="shared" si="297"/>
        <v>99.790704387990758</v>
      </c>
    </row>
    <row r="474" spans="1:28" s="23" customFormat="1" ht="18.75" x14ac:dyDescent="0.3">
      <c r="A474" s="231" t="s">
        <v>373</v>
      </c>
      <c r="B474" s="42" t="s">
        <v>80</v>
      </c>
      <c r="C474" s="236" t="s">
        <v>27</v>
      </c>
      <c r="D474" s="214">
        <f t="shared" si="304"/>
        <v>1353.4</v>
      </c>
      <c r="E474" s="192"/>
      <c r="F474" s="25">
        <v>1353.4</v>
      </c>
      <c r="G474" s="25">
        <f t="shared" si="272"/>
        <v>1841.9</v>
      </c>
      <c r="H474" s="25">
        <v>488.5</v>
      </c>
      <c r="I474" s="25">
        <v>1353.4</v>
      </c>
      <c r="J474" s="25"/>
      <c r="K474" s="26"/>
      <c r="L474" s="26"/>
      <c r="M474" s="26"/>
      <c r="N474" s="26"/>
      <c r="O474" s="26"/>
      <c r="P474" s="26">
        <v>32.200000000000003</v>
      </c>
      <c r="Q474" s="26"/>
      <c r="R474" s="26"/>
      <c r="S474" s="88">
        <f t="shared" si="286"/>
        <v>32.200000000000003</v>
      </c>
      <c r="T474" s="97">
        <f t="shared" si="289"/>
        <v>1874.1000000000001</v>
      </c>
      <c r="U474" s="28">
        <f t="shared" si="290"/>
        <v>488.5</v>
      </c>
      <c r="V474" s="98">
        <f t="shared" si="291"/>
        <v>1385.6000000000001</v>
      </c>
      <c r="W474" s="192">
        <f t="shared" ref="W474" si="306">SUM(X474:Y474)</f>
        <v>1871.1</v>
      </c>
      <c r="X474" s="28">
        <v>488.4</v>
      </c>
      <c r="Y474" s="98">
        <v>1382.7</v>
      </c>
      <c r="Z474" s="179">
        <f t="shared" si="287"/>
        <v>99.839923163118286</v>
      </c>
      <c r="AA474" s="28">
        <f t="shared" si="288"/>
        <v>99.979529170931414</v>
      </c>
      <c r="AB474" s="98">
        <f t="shared" si="297"/>
        <v>99.790704387990758</v>
      </c>
    </row>
    <row r="475" spans="1:28" s="23" customFormat="1" ht="18.75" x14ac:dyDescent="0.3">
      <c r="A475" s="229" t="s">
        <v>377</v>
      </c>
      <c r="B475" s="43" t="s">
        <v>80</v>
      </c>
      <c r="C475" s="237" t="s">
        <v>35</v>
      </c>
      <c r="D475" s="216">
        <f t="shared" si="304"/>
        <v>5522.4</v>
      </c>
      <c r="E475" s="201">
        <f>SUM(E476+E479)</f>
        <v>0</v>
      </c>
      <c r="F475" s="51">
        <f>SUM(F476+F479)</f>
        <v>5522.4</v>
      </c>
      <c r="G475" s="36">
        <f t="shared" si="272"/>
        <v>5522.4</v>
      </c>
      <c r="H475" s="51">
        <f t="shared" ref="H475:V475" si="307">SUM(H476+H479)</f>
        <v>0</v>
      </c>
      <c r="I475" s="51">
        <f t="shared" si="307"/>
        <v>5522.4</v>
      </c>
      <c r="J475" s="51">
        <f t="shared" si="307"/>
        <v>0</v>
      </c>
      <c r="K475" s="51">
        <f t="shared" si="307"/>
        <v>0</v>
      </c>
      <c r="L475" s="51">
        <f t="shared" si="307"/>
        <v>0</v>
      </c>
      <c r="M475" s="51">
        <f t="shared" si="307"/>
        <v>0</v>
      </c>
      <c r="N475" s="51">
        <f t="shared" si="307"/>
        <v>0</v>
      </c>
      <c r="O475" s="51">
        <f t="shared" si="307"/>
        <v>0</v>
      </c>
      <c r="P475" s="51">
        <f t="shared" si="307"/>
        <v>418.9</v>
      </c>
      <c r="Q475" s="51">
        <f t="shared" si="307"/>
        <v>0</v>
      </c>
      <c r="R475" s="51">
        <f t="shared" si="307"/>
        <v>0</v>
      </c>
      <c r="S475" s="89">
        <f t="shared" si="307"/>
        <v>418.9</v>
      </c>
      <c r="T475" s="115">
        <f t="shared" si="307"/>
        <v>5941.2999999999993</v>
      </c>
      <c r="U475" s="51">
        <f t="shared" si="307"/>
        <v>0</v>
      </c>
      <c r="V475" s="116">
        <f t="shared" si="307"/>
        <v>5941.2999999999993</v>
      </c>
      <c r="W475" s="201">
        <f t="shared" ref="W475:Y475" si="308">SUM(W476+W479)</f>
        <v>5012.5</v>
      </c>
      <c r="X475" s="51">
        <f t="shared" si="308"/>
        <v>0</v>
      </c>
      <c r="Y475" s="116">
        <f t="shared" si="308"/>
        <v>5012.5</v>
      </c>
      <c r="Z475" s="178">
        <f t="shared" si="287"/>
        <v>84.367057714641589</v>
      </c>
      <c r="AA475" s="156">
        <v>0</v>
      </c>
      <c r="AB475" s="171">
        <f t="shared" si="297"/>
        <v>84.367057714641589</v>
      </c>
    </row>
    <row r="476" spans="1:28" s="38" customFormat="1" ht="56.25" x14ac:dyDescent="0.3">
      <c r="A476" s="233" t="s">
        <v>378</v>
      </c>
      <c r="B476" s="45" t="s">
        <v>80</v>
      </c>
      <c r="C476" s="243" t="s">
        <v>35</v>
      </c>
      <c r="D476" s="217">
        <f t="shared" si="304"/>
        <v>4526</v>
      </c>
      <c r="E476" s="202">
        <f>SUM(E477:E478)</f>
        <v>0</v>
      </c>
      <c r="F476" s="52">
        <f>SUM(F477:F478)</f>
        <v>4526</v>
      </c>
      <c r="G476" s="37">
        <f t="shared" si="272"/>
        <v>4526</v>
      </c>
      <c r="H476" s="52">
        <f>SUM(H477:H478)</f>
        <v>0</v>
      </c>
      <c r="I476" s="52">
        <f>SUM(I477:I478)</f>
        <v>4526</v>
      </c>
      <c r="J476" s="52">
        <f t="shared" ref="J476:V476" si="309">SUM(J477:J478)</f>
        <v>0</v>
      </c>
      <c r="K476" s="52">
        <f t="shared" si="309"/>
        <v>0</v>
      </c>
      <c r="L476" s="52">
        <f t="shared" si="309"/>
        <v>0</v>
      </c>
      <c r="M476" s="52">
        <f t="shared" si="309"/>
        <v>0</v>
      </c>
      <c r="N476" s="52">
        <f t="shared" si="309"/>
        <v>0</v>
      </c>
      <c r="O476" s="52">
        <f t="shared" si="309"/>
        <v>0</v>
      </c>
      <c r="P476" s="52">
        <f t="shared" si="309"/>
        <v>418.9</v>
      </c>
      <c r="Q476" s="52">
        <f t="shared" si="309"/>
        <v>0</v>
      </c>
      <c r="R476" s="52">
        <f t="shared" si="309"/>
        <v>0</v>
      </c>
      <c r="S476" s="90">
        <f t="shared" si="309"/>
        <v>418.9</v>
      </c>
      <c r="T476" s="117">
        <f t="shared" si="309"/>
        <v>4944.8999999999996</v>
      </c>
      <c r="U476" s="52">
        <f t="shared" si="309"/>
        <v>0</v>
      </c>
      <c r="V476" s="118">
        <f t="shared" si="309"/>
        <v>4944.8999999999996</v>
      </c>
      <c r="W476" s="202">
        <f t="shared" ref="W476:Y476" si="310">SUM(W477:W478)</f>
        <v>4510</v>
      </c>
      <c r="X476" s="52">
        <f t="shared" si="310"/>
        <v>0</v>
      </c>
      <c r="Y476" s="118">
        <f t="shared" si="310"/>
        <v>4510</v>
      </c>
      <c r="Z476" s="180">
        <f t="shared" si="287"/>
        <v>91.205079981394974</v>
      </c>
      <c r="AA476" s="27"/>
      <c r="AB476" s="114">
        <f t="shared" si="297"/>
        <v>91.205079981394974</v>
      </c>
    </row>
    <row r="477" spans="1:28" s="23" customFormat="1" ht="18.75" x14ac:dyDescent="0.3">
      <c r="A477" s="231" t="s">
        <v>379</v>
      </c>
      <c r="B477" s="42" t="s">
        <v>80</v>
      </c>
      <c r="C477" s="236" t="s">
        <v>35</v>
      </c>
      <c r="D477" s="214">
        <f t="shared" si="304"/>
        <v>3524</v>
      </c>
      <c r="E477" s="192"/>
      <c r="F477" s="25">
        <v>3524</v>
      </c>
      <c r="G477" s="25">
        <f t="shared" si="272"/>
        <v>3524</v>
      </c>
      <c r="H477" s="25"/>
      <c r="I477" s="25">
        <v>3524</v>
      </c>
      <c r="J477" s="25"/>
      <c r="K477" s="26"/>
      <c r="L477" s="26"/>
      <c r="M477" s="26"/>
      <c r="N477" s="26"/>
      <c r="O477" s="26"/>
      <c r="P477" s="26">
        <v>275.89999999999998</v>
      </c>
      <c r="Q477" s="26"/>
      <c r="R477" s="26"/>
      <c r="S477" s="88">
        <f t="shared" si="286"/>
        <v>275.89999999999998</v>
      </c>
      <c r="T477" s="97">
        <f t="shared" si="289"/>
        <v>3799.9</v>
      </c>
      <c r="U477" s="28">
        <f t="shared" si="290"/>
        <v>0</v>
      </c>
      <c r="V477" s="98">
        <f t="shared" si="291"/>
        <v>3799.9</v>
      </c>
      <c r="W477" s="192">
        <f t="shared" ref="W477:W478" si="311">SUM(X477:Y477)</f>
        <v>3470.7</v>
      </c>
      <c r="X477" s="28"/>
      <c r="Y477" s="98">
        <v>3470.7</v>
      </c>
      <c r="Z477" s="179">
        <f t="shared" si="287"/>
        <v>91.336614121424248</v>
      </c>
      <c r="AA477" s="28"/>
      <c r="AB477" s="98">
        <f t="shared" si="297"/>
        <v>91.336614121424248</v>
      </c>
    </row>
    <row r="478" spans="1:28" s="23" customFormat="1" ht="18.75" x14ac:dyDescent="0.3">
      <c r="A478" s="231" t="s">
        <v>380</v>
      </c>
      <c r="B478" s="42" t="s">
        <v>80</v>
      </c>
      <c r="C478" s="236" t="s">
        <v>35</v>
      </c>
      <c r="D478" s="214">
        <f t="shared" si="304"/>
        <v>1002</v>
      </c>
      <c r="E478" s="192"/>
      <c r="F478" s="25">
        <v>1002</v>
      </c>
      <c r="G478" s="25">
        <f t="shared" si="272"/>
        <v>1002</v>
      </c>
      <c r="H478" s="25"/>
      <c r="I478" s="25">
        <v>1002</v>
      </c>
      <c r="J478" s="25"/>
      <c r="K478" s="26"/>
      <c r="L478" s="26"/>
      <c r="M478" s="26"/>
      <c r="N478" s="26"/>
      <c r="O478" s="26"/>
      <c r="P478" s="26">
        <v>143</v>
      </c>
      <c r="Q478" s="26"/>
      <c r="R478" s="26"/>
      <c r="S478" s="88">
        <f t="shared" si="286"/>
        <v>143</v>
      </c>
      <c r="T478" s="97">
        <f t="shared" si="289"/>
        <v>1145</v>
      </c>
      <c r="U478" s="28">
        <f t="shared" si="290"/>
        <v>0</v>
      </c>
      <c r="V478" s="98">
        <f t="shared" si="291"/>
        <v>1145</v>
      </c>
      <c r="W478" s="192">
        <f t="shared" si="311"/>
        <v>1039.3</v>
      </c>
      <c r="X478" s="28"/>
      <c r="Y478" s="98">
        <v>1039.3</v>
      </c>
      <c r="Z478" s="179">
        <f t="shared" si="287"/>
        <v>90.768558951965062</v>
      </c>
      <c r="AA478" s="28"/>
      <c r="AB478" s="98">
        <f t="shared" si="297"/>
        <v>90.768558951965062</v>
      </c>
    </row>
    <row r="479" spans="1:28" s="38" customFormat="1" ht="56.25" x14ac:dyDescent="0.3">
      <c r="A479" s="233" t="s">
        <v>381</v>
      </c>
      <c r="B479" s="45" t="s">
        <v>80</v>
      </c>
      <c r="C479" s="243" t="s">
        <v>35</v>
      </c>
      <c r="D479" s="217">
        <f t="shared" si="304"/>
        <v>996.4</v>
      </c>
      <c r="E479" s="202">
        <f>SUM(E480:E481)</f>
        <v>0</v>
      </c>
      <c r="F479" s="52">
        <f>SUM(F480:F481)</f>
        <v>996.4</v>
      </c>
      <c r="G479" s="37">
        <f t="shared" si="272"/>
        <v>996.4</v>
      </c>
      <c r="H479" s="52">
        <f>SUM(H480:H481)</f>
        <v>0</v>
      </c>
      <c r="I479" s="52">
        <f t="shared" ref="I479:V479" si="312">SUM(I480:I481)</f>
        <v>996.4</v>
      </c>
      <c r="J479" s="52">
        <f t="shared" si="312"/>
        <v>0</v>
      </c>
      <c r="K479" s="52">
        <f t="shared" si="312"/>
        <v>0</v>
      </c>
      <c r="L479" s="52">
        <f t="shared" si="312"/>
        <v>0</v>
      </c>
      <c r="M479" s="52">
        <f t="shared" si="312"/>
        <v>0</v>
      </c>
      <c r="N479" s="52">
        <f t="shared" si="312"/>
        <v>0</v>
      </c>
      <c r="O479" s="52">
        <f t="shared" si="312"/>
        <v>0</v>
      </c>
      <c r="P479" s="52">
        <f t="shared" si="312"/>
        <v>0</v>
      </c>
      <c r="Q479" s="52">
        <f t="shared" si="312"/>
        <v>0</v>
      </c>
      <c r="R479" s="52">
        <f t="shared" si="312"/>
        <v>0</v>
      </c>
      <c r="S479" s="90">
        <f t="shared" si="312"/>
        <v>0</v>
      </c>
      <c r="T479" s="117">
        <f t="shared" si="312"/>
        <v>996.4</v>
      </c>
      <c r="U479" s="52">
        <f t="shared" si="312"/>
        <v>0</v>
      </c>
      <c r="V479" s="118">
        <f t="shared" si="312"/>
        <v>996.4</v>
      </c>
      <c r="W479" s="202">
        <f t="shared" ref="W479:Y479" si="313">SUM(W480:W481)</f>
        <v>502.5</v>
      </c>
      <c r="X479" s="52">
        <f t="shared" si="313"/>
        <v>0</v>
      </c>
      <c r="Y479" s="118">
        <f t="shared" si="313"/>
        <v>502.5</v>
      </c>
      <c r="Z479" s="180">
        <f t="shared" si="287"/>
        <v>50.431553592934563</v>
      </c>
      <c r="AA479" s="27"/>
      <c r="AB479" s="114">
        <f t="shared" si="297"/>
        <v>50.431553592934563</v>
      </c>
    </row>
    <row r="480" spans="1:28" s="23" customFormat="1" ht="18.75" x14ac:dyDescent="0.3">
      <c r="A480" s="231" t="s">
        <v>379</v>
      </c>
      <c r="B480" s="42" t="s">
        <v>80</v>
      </c>
      <c r="C480" s="236" t="s">
        <v>35</v>
      </c>
      <c r="D480" s="214">
        <f t="shared" si="304"/>
        <v>773.5</v>
      </c>
      <c r="E480" s="192"/>
      <c r="F480" s="25">
        <v>773.5</v>
      </c>
      <c r="G480" s="25">
        <f t="shared" si="272"/>
        <v>773.5</v>
      </c>
      <c r="H480" s="25"/>
      <c r="I480" s="25">
        <v>773.5</v>
      </c>
      <c r="J480" s="25"/>
      <c r="K480" s="26"/>
      <c r="L480" s="26"/>
      <c r="M480" s="26"/>
      <c r="N480" s="26"/>
      <c r="O480" s="26"/>
      <c r="P480" s="26"/>
      <c r="Q480" s="26"/>
      <c r="R480" s="26"/>
      <c r="S480" s="88">
        <f t="shared" si="286"/>
        <v>0</v>
      </c>
      <c r="T480" s="97">
        <f t="shared" si="289"/>
        <v>773.5</v>
      </c>
      <c r="U480" s="28">
        <f t="shared" si="290"/>
        <v>0</v>
      </c>
      <c r="V480" s="98">
        <f t="shared" si="291"/>
        <v>773.5</v>
      </c>
      <c r="W480" s="192">
        <f t="shared" ref="W480:W481" si="314">SUM(X480:Y480)</f>
        <v>412.6</v>
      </c>
      <c r="X480" s="28"/>
      <c r="Y480" s="98">
        <v>412.6</v>
      </c>
      <c r="Z480" s="179">
        <f t="shared" si="287"/>
        <v>53.34195216548158</v>
      </c>
      <c r="AA480" s="28"/>
      <c r="AB480" s="98">
        <f t="shared" si="297"/>
        <v>53.34195216548158</v>
      </c>
    </row>
    <row r="481" spans="1:28" s="23" customFormat="1" ht="18.75" x14ac:dyDescent="0.3">
      <c r="A481" s="231" t="s">
        <v>380</v>
      </c>
      <c r="B481" s="42" t="s">
        <v>80</v>
      </c>
      <c r="C481" s="236" t="s">
        <v>35</v>
      </c>
      <c r="D481" s="214">
        <f t="shared" si="304"/>
        <v>222.9</v>
      </c>
      <c r="E481" s="192"/>
      <c r="F481" s="25">
        <v>222.9</v>
      </c>
      <c r="G481" s="25">
        <f t="shared" si="272"/>
        <v>222.9</v>
      </c>
      <c r="H481" s="25"/>
      <c r="I481" s="25">
        <v>222.9</v>
      </c>
      <c r="J481" s="25"/>
      <c r="K481" s="26"/>
      <c r="L481" s="26"/>
      <c r="M481" s="26"/>
      <c r="N481" s="26"/>
      <c r="O481" s="26"/>
      <c r="P481" s="26"/>
      <c r="Q481" s="26"/>
      <c r="R481" s="26"/>
      <c r="S481" s="88">
        <f t="shared" si="286"/>
        <v>0</v>
      </c>
      <c r="T481" s="97">
        <f t="shared" si="289"/>
        <v>222.9</v>
      </c>
      <c r="U481" s="28">
        <f t="shared" si="290"/>
        <v>0</v>
      </c>
      <c r="V481" s="98">
        <f t="shared" si="291"/>
        <v>222.9</v>
      </c>
      <c r="W481" s="192">
        <f t="shared" si="314"/>
        <v>89.9</v>
      </c>
      <c r="X481" s="28"/>
      <c r="Y481" s="98">
        <v>89.9</v>
      </c>
      <c r="Z481" s="179">
        <f t="shared" si="287"/>
        <v>40.331987438313142</v>
      </c>
      <c r="AA481" s="28"/>
      <c r="AB481" s="98">
        <f t="shared" si="297"/>
        <v>40.331987438313142</v>
      </c>
    </row>
    <row r="482" spans="1:28" s="29" customFormat="1" ht="18.75" x14ac:dyDescent="0.3">
      <c r="A482" s="229" t="s">
        <v>382</v>
      </c>
      <c r="B482" s="43" t="s">
        <v>80</v>
      </c>
      <c r="C482" s="237" t="s">
        <v>80</v>
      </c>
      <c r="D482" s="213">
        <f t="shared" si="304"/>
        <v>91901</v>
      </c>
      <c r="E482" s="194">
        <f>SUM(E483)</f>
        <v>4415</v>
      </c>
      <c r="F482" s="21">
        <f>SUM(F483+F485)</f>
        <v>87486</v>
      </c>
      <c r="G482" s="21">
        <f t="shared" si="272"/>
        <v>104238.3</v>
      </c>
      <c r="H482" s="21">
        <f>SUM(H483:H485)</f>
        <v>5000.5</v>
      </c>
      <c r="I482" s="21">
        <f t="shared" ref="I482:V482" si="315">SUM(I483:I485)</f>
        <v>99237.8</v>
      </c>
      <c r="J482" s="21">
        <f t="shared" si="315"/>
        <v>0</v>
      </c>
      <c r="K482" s="21">
        <f t="shared" si="315"/>
        <v>0</v>
      </c>
      <c r="L482" s="21">
        <f t="shared" si="315"/>
        <v>0</v>
      </c>
      <c r="M482" s="21">
        <f t="shared" si="315"/>
        <v>0</v>
      </c>
      <c r="N482" s="21">
        <f t="shared" si="315"/>
        <v>0</v>
      </c>
      <c r="O482" s="21">
        <f t="shared" si="315"/>
        <v>0</v>
      </c>
      <c r="P482" s="21">
        <f t="shared" si="315"/>
        <v>0</v>
      </c>
      <c r="Q482" s="21">
        <f t="shared" si="315"/>
        <v>0</v>
      </c>
      <c r="R482" s="21">
        <f t="shared" si="315"/>
        <v>0</v>
      </c>
      <c r="S482" s="82">
        <f t="shared" si="315"/>
        <v>0</v>
      </c>
      <c r="T482" s="101">
        <f t="shared" si="315"/>
        <v>104238.3</v>
      </c>
      <c r="U482" s="21">
        <f t="shared" si="315"/>
        <v>5000.5</v>
      </c>
      <c r="V482" s="102">
        <f t="shared" si="315"/>
        <v>99237.8</v>
      </c>
      <c r="W482" s="194">
        <f t="shared" ref="W482:Y482" si="316">SUM(W483:W485)</f>
        <v>83302.900000000009</v>
      </c>
      <c r="X482" s="21">
        <f t="shared" si="316"/>
        <v>3298.8</v>
      </c>
      <c r="Y482" s="102">
        <f t="shared" si="316"/>
        <v>80004.100000000006</v>
      </c>
      <c r="Z482" s="178">
        <f t="shared" si="287"/>
        <v>79.915827483755976</v>
      </c>
      <c r="AA482" s="156">
        <f t="shared" si="288"/>
        <v>65.969403059694031</v>
      </c>
      <c r="AB482" s="171">
        <f t="shared" si="297"/>
        <v>80.618574776949913</v>
      </c>
    </row>
    <row r="483" spans="1:28" s="23" customFormat="1" ht="37.5" x14ac:dyDescent="0.3">
      <c r="A483" s="231" t="s">
        <v>383</v>
      </c>
      <c r="B483" s="42" t="s">
        <v>80</v>
      </c>
      <c r="C483" s="236" t="s">
        <v>80</v>
      </c>
      <c r="D483" s="214">
        <f t="shared" si="304"/>
        <v>88300</v>
      </c>
      <c r="E483" s="192">
        <v>4415</v>
      </c>
      <c r="F483" s="25">
        <v>83885</v>
      </c>
      <c r="G483" s="25">
        <f>SUM(H483:I483)</f>
        <v>100637.3</v>
      </c>
      <c r="H483" s="25">
        <v>5000.5</v>
      </c>
      <c r="I483" s="25">
        <v>95636.800000000003</v>
      </c>
      <c r="J483" s="25"/>
      <c r="K483" s="26"/>
      <c r="L483" s="26"/>
      <c r="M483" s="26"/>
      <c r="N483" s="26"/>
      <c r="O483" s="26"/>
      <c r="P483" s="26"/>
      <c r="Q483" s="26"/>
      <c r="R483" s="26"/>
      <c r="S483" s="88">
        <f t="shared" si="286"/>
        <v>0</v>
      </c>
      <c r="T483" s="97">
        <f t="shared" si="289"/>
        <v>100637.3</v>
      </c>
      <c r="U483" s="28">
        <f t="shared" si="290"/>
        <v>5000.5</v>
      </c>
      <c r="V483" s="98">
        <f t="shared" si="291"/>
        <v>95636.800000000003</v>
      </c>
      <c r="W483" s="192">
        <f t="shared" ref="W483:W485" si="317">SUM(X483:Y483)</f>
        <v>79719.100000000006</v>
      </c>
      <c r="X483" s="28">
        <v>3298.8</v>
      </c>
      <c r="Y483" s="98">
        <v>76420.3</v>
      </c>
      <c r="Z483" s="179">
        <f t="shared" si="287"/>
        <v>79.21426747339207</v>
      </c>
      <c r="AA483" s="28">
        <f t="shared" si="288"/>
        <v>65.969403059694031</v>
      </c>
      <c r="AB483" s="98">
        <f t="shared" si="297"/>
        <v>79.906793200943568</v>
      </c>
    </row>
    <row r="484" spans="1:28" s="23" customFormat="1" ht="56.25" hidden="1" outlineLevel="1" x14ac:dyDescent="0.3">
      <c r="A484" s="231" t="s">
        <v>384</v>
      </c>
      <c r="B484" s="42" t="s">
        <v>80</v>
      </c>
      <c r="C484" s="236" t="s">
        <v>80</v>
      </c>
      <c r="D484" s="214"/>
      <c r="E484" s="192"/>
      <c r="F484" s="25"/>
      <c r="G484" s="25">
        <f>SUM(H484:I484)</f>
        <v>0</v>
      </c>
      <c r="H484" s="25">
        <v>0</v>
      </c>
      <c r="I484" s="25"/>
      <c r="J484" s="25">
        <v>0</v>
      </c>
      <c r="K484" s="26"/>
      <c r="L484" s="26"/>
      <c r="M484" s="26"/>
      <c r="N484" s="26"/>
      <c r="O484" s="26"/>
      <c r="P484" s="26"/>
      <c r="Q484" s="26"/>
      <c r="R484" s="26"/>
      <c r="S484" s="88">
        <f t="shared" si="286"/>
        <v>0</v>
      </c>
      <c r="T484" s="97">
        <f t="shared" si="289"/>
        <v>0</v>
      </c>
      <c r="U484" s="28">
        <f t="shared" si="290"/>
        <v>0</v>
      </c>
      <c r="V484" s="98">
        <f t="shared" si="291"/>
        <v>0</v>
      </c>
      <c r="W484" s="192">
        <f t="shared" si="317"/>
        <v>0</v>
      </c>
      <c r="X484" s="28"/>
      <c r="Y484" s="98"/>
      <c r="Z484" s="179"/>
      <c r="AA484" s="28"/>
      <c r="AB484" s="98"/>
    </row>
    <row r="485" spans="1:28" s="23" customFormat="1" ht="18.75" collapsed="1" x14ac:dyDescent="0.3">
      <c r="A485" s="231" t="s">
        <v>385</v>
      </c>
      <c r="B485" s="42" t="s">
        <v>80</v>
      </c>
      <c r="C485" s="236" t="s">
        <v>80</v>
      </c>
      <c r="D485" s="214">
        <f t="shared" si="304"/>
        <v>3601</v>
      </c>
      <c r="E485" s="192"/>
      <c r="F485" s="25">
        <v>3601</v>
      </c>
      <c r="G485" s="25">
        <f t="shared" si="272"/>
        <v>3601</v>
      </c>
      <c r="H485" s="25"/>
      <c r="I485" s="25">
        <v>3601</v>
      </c>
      <c r="J485" s="25"/>
      <c r="K485" s="26"/>
      <c r="L485" s="26"/>
      <c r="M485" s="26"/>
      <c r="N485" s="26"/>
      <c r="O485" s="26"/>
      <c r="P485" s="26"/>
      <c r="Q485" s="26"/>
      <c r="R485" s="26"/>
      <c r="S485" s="88">
        <f t="shared" si="286"/>
        <v>0</v>
      </c>
      <c r="T485" s="97">
        <f t="shared" si="289"/>
        <v>3601</v>
      </c>
      <c r="U485" s="28">
        <f t="shared" si="290"/>
        <v>0</v>
      </c>
      <c r="V485" s="98">
        <f t="shared" si="291"/>
        <v>3601</v>
      </c>
      <c r="W485" s="192">
        <f t="shared" si="317"/>
        <v>3583.8</v>
      </c>
      <c r="X485" s="28"/>
      <c r="Y485" s="98">
        <v>3583.8</v>
      </c>
      <c r="Z485" s="179">
        <f t="shared" si="287"/>
        <v>99.522354901416278</v>
      </c>
      <c r="AA485" s="28"/>
      <c r="AB485" s="98">
        <f t="shared" si="297"/>
        <v>99.522354901416278</v>
      </c>
    </row>
    <row r="486" spans="1:28" s="19" customFormat="1" ht="18.75" x14ac:dyDescent="0.3">
      <c r="A486" s="227" t="s">
        <v>386</v>
      </c>
      <c r="B486" s="49" t="s">
        <v>129</v>
      </c>
      <c r="C486" s="241" t="s">
        <v>25</v>
      </c>
      <c r="D486" s="215">
        <v>137602.5</v>
      </c>
      <c r="E486" s="198">
        <f>SUM(E487+E488+E489+E518+E524)</f>
        <v>0</v>
      </c>
      <c r="F486" s="17">
        <f>SUM(F487+F488+F489+F518+F524)</f>
        <v>133602.5</v>
      </c>
      <c r="G486" s="17">
        <f t="shared" si="272"/>
        <v>167101.59999999998</v>
      </c>
      <c r="H486" s="17">
        <f>SUM(H487+H488+H489+H518+H524)</f>
        <v>829.3</v>
      </c>
      <c r="I486" s="17">
        <f t="shared" ref="I486:S486" si="318">SUM(I487+I488+I489+I518+I524)</f>
        <v>166272.29999999999</v>
      </c>
      <c r="J486" s="17">
        <f t="shared" si="318"/>
        <v>0</v>
      </c>
      <c r="K486" s="17">
        <f t="shared" si="318"/>
        <v>0</v>
      </c>
      <c r="L486" s="17">
        <f t="shared" si="318"/>
        <v>0</v>
      </c>
      <c r="M486" s="17">
        <f t="shared" si="318"/>
        <v>0</v>
      </c>
      <c r="N486" s="17">
        <f t="shared" si="318"/>
        <v>0</v>
      </c>
      <c r="O486" s="17">
        <f t="shared" si="318"/>
        <v>-626.4</v>
      </c>
      <c r="P486" s="17">
        <f t="shared" si="318"/>
        <v>209.49999999999989</v>
      </c>
      <c r="Q486" s="17">
        <f t="shared" si="318"/>
        <v>0</v>
      </c>
      <c r="R486" s="17">
        <f t="shared" si="318"/>
        <v>0</v>
      </c>
      <c r="S486" s="85">
        <f t="shared" si="318"/>
        <v>-416.90000000000009</v>
      </c>
      <c r="T486" s="108">
        <f>SUM(T487+T489+T518+T524)</f>
        <v>172511.3</v>
      </c>
      <c r="U486" s="17">
        <f>SUM(U487+U489+U518+U524)</f>
        <v>6655.9000000000005</v>
      </c>
      <c r="V486" s="109">
        <f t="shared" ref="V486:Y486" si="319">SUM(V487+V489+V518+V524)</f>
        <v>165855.4</v>
      </c>
      <c r="W486" s="198">
        <f t="shared" si="319"/>
        <v>171771.39999999997</v>
      </c>
      <c r="X486" s="17">
        <f t="shared" si="319"/>
        <v>6654.3</v>
      </c>
      <c r="Y486" s="109">
        <f t="shared" si="319"/>
        <v>165117.09999999998</v>
      </c>
      <c r="Z486" s="177">
        <f t="shared" si="287"/>
        <v>99.5711005597894</v>
      </c>
      <c r="AA486" s="18">
        <f t="shared" si="288"/>
        <v>99.975961177301329</v>
      </c>
      <c r="AB486" s="94">
        <f t="shared" si="297"/>
        <v>99.554853203453121</v>
      </c>
    </row>
    <row r="487" spans="1:28" s="29" customFormat="1" ht="18.75" x14ac:dyDescent="0.3">
      <c r="A487" s="229" t="s">
        <v>473</v>
      </c>
      <c r="B487" s="20" t="s">
        <v>129</v>
      </c>
      <c r="C487" s="230" t="s">
        <v>24</v>
      </c>
      <c r="D487" s="219">
        <f t="shared" ref="D487:S487" si="320">SUM(D488)</f>
        <v>4000</v>
      </c>
      <c r="E487" s="191">
        <f t="shared" si="320"/>
        <v>0</v>
      </c>
      <c r="F487" s="22">
        <f t="shared" si="320"/>
        <v>0</v>
      </c>
      <c r="G487" s="22">
        <f t="shared" si="320"/>
        <v>0</v>
      </c>
      <c r="H487" s="22">
        <f t="shared" si="320"/>
        <v>0</v>
      </c>
      <c r="I487" s="22">
        <f t="shared" si="320"/>
        <v>0</v>
      </c>
      <c r="J487" s="22">
        <f t="shared" si="320"/>
        <v>0</v>
      </c>
      <c r="K487" s="22">
        <f t="shared" si="320"/>
        <v>0</v>
      </c>
      <c r="L487" s="22">
        <f t="shared" si="320"/>
        <v>0</v>
      </c>
      <c r="M487" s="22">
        <f t="shared" si="320"/>
        <v>0</v>
      </c>
      <c r="N487" s="22">
        <f t="shared" si="320"/>
        <v>0</v>
      </c>
      <c r="O487" s="22">
        <f t="shared" si="320"/>
        <v>0</v>
      </c>
      <c r="P487" s="22">
        <f t="shared" si="320"/>
        <v>0</v>
      </c>
      <c r="Q487" s="22">
        <f t="shared" si="320"/>
        <v>0</v>
      </c>
      <c r="R487" s="22">
        <f t="shared" si="320"/>
        <v>0</v>
      </c>
      <c r="S487" s="79">
        <f t="shared" si="320"/>
        <v>0</v>
      </c>
      <c r="T487" s="95">
        <f>SUM(T488)</f>
        <v>5826.6</v>
      </c>
      <c r="U487" s="22">
        <f>SUM(U488)</f>
        <v>5826.6</v>
      </c>
      <c r="V487" s="96">
        <f t="shared" ref="V487:Y487" si="321">SUM(V488)</f>
        <v>0</v>
      </c>
      <c r="W487" s="191">
        <f t="shared" si="321"/>
        <v>5825.6</v>
      </c>
      <c r="X487" s="22">
        <f t="shared" si="321"/>
        <v>5825.6</v>
      </c>
      <c r="Y487" s="96">
        <f t="shared" si="321"/>
        <v>0</v>
      </c>
      <c r="Z487" s="178">
        <f t="shared" si="287"/>
        <v>99.982837332234922</v>
      </c>
      <c r="AA487" s="156">
        <f t="shared" si="288"/>
        <v>99.982837332234922</v>
      </c>
      <c r="AB487" s="171">
        <v>0</v>
      </c>
    </row>
    <row r="488" spans="1:28" s="161" customFormat="1" ht="18.75" x14ac:dyDescent="0.3">
      <c r="A488" s="249" t="s">
        <v>387</v>
      </c>
      <c r="B488" s="157" t="s">
        <v>129</v>
      </c>
      <c r="C488" s="250" t="s">
        <v>24</v>
      </c>
      <c r="D488" s="222">
        <v>4000</v>
      </c>
      <c r="E488" s="203"/>
      <c r="F488" s="44"/>
      <c r="G488" s="44">
        <f t="shared" si="272"/>
        <v>0</v>
      </c>
      <c r="H488" s="44"/>
      <c r="I488" s="44"/>
      <c r="J488" s="44"/>
      <c r="K488" s="30"/>
      <c r="L488" s="30"/>
      <c r="M488" s="30"/>
      <c r="N488" s="30"/>
      <c r="O488" s="30"/>
      <c r="P488" s="30"/>
      <c r="Q488" s="30"/>
      <c r="R488" s="30"/>
      <c r="S488" s="158">
        <f t="shared" si="286"/>
        <v>0</v>
      </c>
      <c r="T488" s="159">
        <f t="shared" si="289"/>
        <v>5826.6</v>
      </c>
      <c r="U488" s="153">
        <v>5826.6</v>
      </c>
      <c r="V488" s="160">
        <f t="shared" si="291"/>
        <v>0</v>
      </c>
      <c r="W488" s="203">
        <f t="shared" ref="W488" si="322">SUM(X488:Y488)</f>
        <v>5825.6</v>
      </c>
      <c r="X488" s="153">
        <v>5825.6</v>
      </c>
      <c r="Y488" s="160"/>
      <c r="Z488" s="182">
        <f t="shared" si="287"/>
        <v>99.982837332234922</v>
      </c>
      <c r="AA488" s="153">
        <f t="shared" si="288"/>
        <v>99.982837332234922</v>
      </c>
      <c r="AB488" s="160"/>
    </row>
    <row r="489" spans="1:28" s="23" customFormat="1" ht="18.75" x14ac:dyDescent="0.3">
      <c r="A489" s="251" t="s">
        <v>388</v>
      </c>
      <c r="B489" s="20" t="s">
        <v>129</v>
      </c>
      <c r="C489" s="230" t="s">
        <v>30</v>
      </c>
      <c r="D489" s="213">
        <f t="shared" si="304"/>
        <v>32759.3</v>
      </c>
      <c r="E489" s="194">
        <f>SUM(E490+E491+E493+E495+E500+E501+E508+E509)</f>
        <v>0</v>
      </c>
      <c r="F489" s="21">
        <f>SUM(F490+F491+F493+F494+F495+F500+F501+F508+F509)</f>
        <v>32759.3</v>
      </c>
      <c r="G489" s="21">
        <f t="shared" si="272"/>
        <v>42676.4</v>
      </c>
      <c r="H489" s="21">
        <f t="shared" ref="H489:U489" si="323">SUM(H490+H491+H492+H493+H494+H495+H496+H500+H501+H508+H509)</f>
        <v>829.3</v>
      </c>
      <c r="I489" s="21">
        <f t="shared" si="323"/>
        <v>41847.1</v>
      </c>
      <c r="J489" s="21">
        <f t="shared" si="323"/>
        <v>0</v>
      </c>
      <c r="K489" s="21">
        <f t="shared" si="323"/>
        <v>0</v>
      </c>
      <c r="L489" s="21">
        <f t="shared" si="323"/>
        <v>0</v>
      </c>
      <c r="M489" s="21">
        <f t="shared" si="323"/>
        <v>0</v>
      </c>
      <c r="N489" s="21">
        <f t="shared" si="323"/>
        <v>0</v>
      </c>
      <c r="O489" s="21">
        <f t="shared" si="323"/>
        <v>-626.4</v>
      </c>
      <c r="P489" s="21">
        <f t="shared" si="323"/>
        <v>280.69999999999993</v>
      </c>
      <c r="Q489" s="21">
        <f t="shared" si="323"/>
        <v>0</v>
      </c>
      <c r="R489" s="21">
        <f t="shared" si="323"/>
        <v>0</v>
      </c>
      <c r="S489" s="82">
        <f t="shared" si="323"/>
        <v>-345.70000000000005</v>
      </c>
      <c r="T489" s="101">
        <f t="shared" si="323"/>
        <v>42330.7</v>
      </c>
      <c r="U489" s="21">
        <f t="shared" si="323"/>
        <v>829.3</v>
      </c>
      <c r="V489" s="102">
        <f>SUM(V490+V491+V492+V493+V494+V495+V496+V500+V501+V508+V509)</f>
        <v>41501.399999999994</v>
      </c>
      <c r="W489" s="194">
        <f t="shared" ref="W489:Y489" si="324">SUM(W490+W491+W492+W493+W494+W495+W496+W500+W501+W508+W509)</f>
        <v>41919.1</v>
      </c>
      <c r="X489" s="21">
        <f t="shared" si="324"/>
        <v>828.7</v>
      </c>
      <c r="Y489" s="102">
        <f t="shared" si="324"/>
        <v>41090.400000000001</v>
      </c>
      <c r="Z489" s="178">
        <f t="shared" si="287"/>
        <v>99.027656051045696</v>
      </c>
      <c r="AA489" s="156">
        <f t="shared" si="288"/>
        <v>99.92764982515375</v>
      </c>
      <c r="AB489" s="171">
        <f t="shared" si="297"/>
        <v>99.009671962873554</v>
      </c>
    </row>
    <row r="490" spans="1:28" s="23" customFormat="1" ht="18.75" hidden="1" outlineLevel="1" x14ac:dyDescent="0.3">
      <c r="A490" s="231" t="s">
        <v>389</v>
      </c>
      <c r="B490" s="24" t="s">
        <v>129</v>
      </c>
      <c r="C490" s="232" t="s">
        <v>30</v>
      </c>
      <c r="D490" s="214">
        <f t="shared" si="304"/>
        <v>0</v>
      </c>
      <c r="E490" s="192"/>
      <c r="F490" s="25"/>
      <c r="G490" s="25">
        <f t="shared" si="272"/>
        <v>0</v>
      </c>
      <c r="H490" s="25"/>
      <c r="I490" s="25"/>
      <c r="J490" s="25"/>
      <c r="K490" s="26"/>
      <c r="L490" s="26"/>
      <c r="M490" s="26"/>
      <c r="N490" s="26"/>
      <c r="O490" s="26"/>
      <c r="P490" s="26"/>
      <c r="Q490" s="26"/>
      <c r="R490" s="26"/>
      <c r="S490" s="88">
        <f t="shared" si="286"/>
        <v>0</v>
      </c>
      <c r="T490" s="97">
        <f t="shared" si="289"/>
        <v>0</v>
      </c>
      <c r="U490" s="28">
        <f t="shared" si="290"/>
        <v>0</v>
      </c>
      <c r="V490" s="98">
        <f t="shared" si="291"/>
        <v>0</v>
      </c>
      <c r="W490" s="192">
        <f t="shared" ref="W490:W495" si="325">SUM(X490:Y490)</f>
        <v>0</v>
      </c>
      <c r="X490" s="28"/>
      <c r="Y490" s="98"/>
      <c r="Z490" s="179"/>
      <c r="AA490" s="28"/>
      <c r="AB490" s="98"/>
    </row>
    <row r="491" spans="1:28" s="23" customFormat="1" ht="37.5" hidden="1" outlineLevel="1" x14ac:dyDescent="0.3">
      <c r="A491" s="231" t="s">
        <v>390</v>
      </c>
      <c r="B491" s="24" t="s">
        <v>129</v>
      </c>
      <c r="C491" s="232" t="s">
        <v>30</v>
      </c>
      <c r="D491" s="214">
        <f t="shared" si="304"/>
        <v>0</v>
      </c>
      <c r="E491" s="192"/>
      <c r="F491" s="25"/>
      <c r="G491" s="25">
        <f t="shared" si="272"/>
        <v>0</v>
      </c>
      <c r="H491" s="25"/>
      <c r="I491" s="25"/>
      <c r="J491" s="25"/>
      <c r="K491" s="26"/>
      <c r="L491" s="26"/>
      <c r="M491" s="26"/>
      <c r="N491" s="26"/>
      <c r="O491" s="26"/>
      <c r="P491" s="26"/>
      <c r="Q491" s="26"/>
      <c r="R491" s="26"/>
      <c r="S491" s="88">
        <f t="shared" si="286"/>
        <v>0</v>
      </c>
      <c r="T491" s="97">
        <f t="shared" si="289"/>
        <v>0</v>
      </c>
      <c r="U491" s="28">
        <f t="shared" si="290"/>
        <v>0</v>
      </c>
      <c r="V491" s="98">
        <f t="shared" si="291"/>
        <v>0</v>
      </c>
      <c r="W491" s="192">
        <f t="shared" si="325"/>
        <v>0</v>
      </c>
      <c r="X491" s="28"/>
      <c r="Y491" s="98"/>
      <c r="Z491" s="179"/>
      <c r="AA491" s="28"/>
      <c r="AB491" s="98"/>
    </row>
    <row r="492" spans="1:28" s="23" customFormat="1" ht="18.75" collapsed="1" x14ac:dyDescent="0.3">
      <c r="A492" s="231" t="s">
        <v>391</v>
      </c>
      <c r="B492" s="24" t="s">
        <v>129</v>
      </c>
      <c r="C492" s="232" t="s">
        <v>30</v>
      </c>
      <c r="D492" s="214"/>
      <c r="E492" s="192"/>
      <c r="F492" s="25"/>
      <c r="G492" s="25">
        <f t="shared" si="272"/>
        <v>659</v>
      </c>
      <c r="H492" s="25">
        <v>659</v>
      </c>
      <c r="I492" s="25"/>
      <c r="J492" s="25"/>
      <c r="K492" s="26"/>
      <c r="L492" s="26"/>
      <c r="M492" s="26"/>
      <c r="N492" s="26"/>
      <c r="O492" s="26"/>
      <c r="P492" s="26"/>
      <c r="Q492" s="26"/>
      <c r="R492" s="26"/>
      <c r="S492" s="88">
        <f t="shared" si="286"/>
        <v>0</v>
      </c>
      <c r="T492" s="97">
        <f t="shared" si="289"/>
        <v>659</v>
      </c>
      <c r="U492" s="28">
        <f t="shared" si="290"/>
        <v>659</v>
      </c>
      <c r="V492" s="98">
        <f t="shared" si="291"/>
        <v>0</v>
      </c>
      <c r="W492" s="192">
        <f t="shared" si="325"/>
        <v>659</v>
      </c>
      <c r="X492" s="28">
        <v>659</v>
      </c>
      <c r="Y492" s="98"/>
      <c r="Z492" s="179">
        <f t="shared" si="287"/>
        <v>100</v>
      </c>
      <c r="AA492" s="28">
        <f t="shared" si="288"/>
        <v>100</v>
      </c>
      <c r="AB492" s="98">
        <v>0</v>
      </c>
    </row>
    <row r="493" spans="1:28" s="23" customFormat="1" ht="56.25" x14ac:dyDescent="0.3">
      <c r="A493" s="231" t="s">
        <v>392</v>
      </c>
      <c r="B493" s="24" t="s">
        <v>129</v>
      </c>
      <c r="C493" s="232" t="s">
        <v>30</v>
      </c>
      <c r="D493" s="214">
        <f t="shared" si="304"/>
        <v>657</v>
      </c>
      <c r="E493" s="192"/>
      <c r="F493" s="25">
        <v>657</v>
      </c>
      <c r="G493" s="25">
        <f t="shared" si="272"/>
        <v>5444.1</v>
      </c>
      <c r="H493" s="25"/>
      <c r="I493" s="25">
        <v>5444.1</v>
      </c>
      <c r="J493" s="25"/>
      <c r="K493" s="26"/>
      <c r="L493" s="26"/>
      <c r="M493" s="26"/>
      <c r="N493" s="26"/>
      <c r="O493" s="26"/>
      <c r="P493" s="26">
        <v>721.8</v>
      </c>
      <c r="Q493" s="26"/>
      <c r="R493" s="26"/>
      <c r="S493" s="88">
        <f t="shared" si="286"/>
        <v>721.8</v>
      </c>
      <c r="T493" s="97">
        <f t="shared" si="289"/>
        <v>6165.9000000000005</v>
      </c>
      <c r="U493" s="28">
        <f t="shared" si="290"/>
        <v>0</v>
      </c>
      <c r="V493" s="98">
        <f t="shared" si="291"/>
        <v>6165.9000000000005</v>
      </c>
      <c r="W493" s="192">
        <f t="shared" si="325"/>
        <v>6165.9</v>
      </c>
      <c r="X493" s="28"/>
      <c r="Y493" s="98">
        <v>6165.9</v>
      </c>
      <c r="Z493" s="179">
        <f t="shared" si="287"/>
        <v>99.999999999999986</v>
      </c>
      <c r="AA493" s="28"/>
      <c r="AB493" s="98">
        <f t="shared" si="297"/>
        <v>99.999999999999986</v>
      </c>
    </row>
    <row r="494" spans="1:28" s="23" customFormat="1" ht="56.25" x14ac:dyDescent="0.3">
      <c r="A494" s="231" t="s">
        <v>393</v>
      </c>
      <c r="B494" s="24" t="s">
        <v>129</v>
      </c>
      <c r="C494" s="232" t="s">
        <v>30</v>
      </c>
      <c r="D494" s="214">
        <f t="shared" si="304"/>
        <v>803</v>
      </c>
      <c r="E494" s="192"/>
      <c r="F494" s="25">
        <v>803</v>
      </c>
      <c r="G494" s="25">
        <f t="shared" si="272"/>
        <v>803</v>
      </c>
      <c r="H494" s="25"/>
      <c r="I494" s="25">
        <v>803</v>
      </c>
      <c r="J494" s="25"/>
      <c r="K494" s="26"/>
      <c r="L494" s="26"/>
      <c r="M494" s="26"/>
      <c r="N494" s="26"/>
      <c r="O494" s="26"/>
      <c r="P494" s="26">
        <v>-441.1</v>
      </c>
      <c r="Q494" s="26"/>
      <c r="R494" s="26"/>
      <c r="S494" s="88">
        <f t="shared" si="286"/>
        <v>-441.1</v>
      </c>
      <c r="T494" s="97">
        <f t="shared" si="289"/>
        <v>361.9</v>
      </c>
      <c r="U494" s="28">
        <f t="shared" si="290"/>
        <v>0</v>
      </c>
      <c r="V494" s="98">
        <f t="shared" si="291"/>
        <v>361.9</v>
      </c>
      <c r="W494" s="192">
        <f t="shared" si="325"/>
        <v>0</v>
      </c>
      <c r="X494" s="28"/>
      <c r="Y494" s="98">
        <v>0</v>
      </c>
      <c r="Z494" s="179">
        <f t="shared" si="287"/>
        <v>0</v>
      </c>
      <c r="AA494" s="28"/>
      <c r="AB494" s="98">
        <f t="shared" si="297"/>
        <v>0</v>
      </c>
    </row>
    <row r="495" spans="1:28" s="23" customFormat="1" ht="56.25" hidden="1" outlineLevel="1" x14ac:dyDescent="0.3">
      <c r="A495" s="231" t="s">
        <v>394</v>
      </c>
      <c r="B495" s="24" t="s">
        <v>129</v>
      </c>
      <c r="C495" s="232" t="s">
        <v>30</v>
      </c>
      <c r="D495" s="214">
        <f t="shared" si="304"/>
        <v>0</v>
      </c>
      <c r="E495" s="192"/>
      <c r="F495" s="25"/>
      <c r="G495" s="25">
        <f t="shared" si="272"/>
        <v>0</v>
      </c>
      <c r="H495" s="25"/>
      <c r="I495" s="25"/>
      <c r="J495" s="25"/>
      <c r="K495" s="26"/>
      <c r="L495" s="26"/>
      <c r="M495" s="26"/>
      <c r="N495" s="26"/>
      <c r="O495" s="26"/>
      <c r="P495" s="26"/>
      <c r="Q495" s="26"/>
      <c r="R495" s="26"/>
      <c r="S495" s="88">
        <f t="shared" si="286"/>
        <v>0</v>
      </c>
      <c r="T495" s="97">
        <f t="shared" si="289"/>
        <v>0</v>
      </c>
      <c r="U495" s="28">
        <f t="shared" si="290"/>
        <v>0</v>
      </c>
      <c r="V495" s="98">
        <f t="shared" si="291"/>
        <v>0</v>
      </c>
      <c r="W495" s="192">
        <f t="shared" si="325"/>
        <v>0</v>
      </c>
      <c r="X495" s="28"/>
      <c r="Y495" s="98"/>
      <c r="Z495" s="179"/>
      <c r="AA495" s="28"/>
      <c r="AB495" s="98"/>
    </row>
    <row r="496" spans="1:28" s="23" customFormat="1" ht="18.75" collapsed="1" x14ac:dyDescent="0.3">
      <c r="A496" s="231" t="s">
        <v>395</v>
      </c>
      <c r="B496" s="24" t="s">
        <v>129</v>
      </c>
      <c r="C496" s="232" t="s">
        <v>30</v>
      </c>
      <c r="D496" s="217">
        <f>SUM(D497:D498)</f>
        <v>0</v>
      </c>
      <c r="E496" s="195">
        <f t="shared" ref="E496:F496" si="326">SUM(E497:E498)</f>
        <v>0</v>
      </c>
      <c r="F496" s="37">
        <f t="shared" si="326"/>
        <v>0</v>
      </c>
      <c r="G496" s="37">
        <f t="shared" ref="G496:I496" si="327">SUM(G497:G499)</f>
        <v>170.3</v>
      </c>
      <c r="H496" s="37">
        <f t="shared" si="327"/>
        <v>170.3</v>
      </c>
      <c r="I496" s="37">
        <f t="shared" si="327"/>
        <v>3900.7</v>
      </c>
      <c r="J496" s="37">
        <f>SUM(J497:J499)</f>
        <v>0</v>
      </c>
      <c r="K496" s="37">
        <f t="shared" ref="K496:V496" si="328">SUM(K497:K499)</f>
        <v>0</v>
      </c>
      <c r="L496" s="37">
        <f t="shared" si="328"/>
        <v>0</v>
      </c>
      <c r="M496" s="37">
        <f t="shared" si="328"/>
        <v>0</v>
      </c>
      <c r="N496" s="37">
        <f t="shared" si="328"/>
        <v>0</v>
      </c>
      <c r="O496" s="37">
        <f t="shared" si="328"/>
        <v>-626.4</v>
      </c>
      <c r="P496" s="37">
        <f t="shared" si="328"/>
        <v>0</v>
      </c>
      <c r="Q496" s="37">
        <f t="shared" si="328"/>
        <v>0</v>
      </c>
      <c r="R496" s="37">
        <f t="shared" si="328"/>
        <v>0</v>
      </c>
      <c r="S496" s="83">
        <f t="shared" si="328"/>
        <v>-626.4</v>
      </c>
      <c r="T496" s="103">
        <f t="shared" si="328"/>
        <v>3444.6</v>
      </c>
      <c r="U496" s="37">
        <f t="shared" si="328"/>
        <v>170.3</v>
      </c>
      <c r="V496" s="104">
        <f t="shared" si="328"/>
        <v>3274.2999999999997</v>
      </c>
      <c r="W496" s="195">
        <f t="shared" ref="W496:Y496" si="329">SUM(W497:W499)</f>
        <v>3395.2</v>
      </c>
      <c r="X496" s="37">
        <f t="shared" si="329"/>
        <v>169.7</v>
      </c>
      <c r="Y496" s="104">
        <f t="shared" si="329"/>
        <v>3225.5</v>
      </c>
      <c r="Z496" s="180">
        <f t="shared" si="287"/>
        <v>98.565871218719153</v>
      </c>
      <c r="AA496" s="27">
        <f t="shared" si="288"/>
        <v>99.647680563711077</v>
      </c>
      <c r="AB496" s="114">
        <f t="shared" si="297"/>
        <v>98.509605106434975</v>
      </c>
    </row>
    <row r="497" spans="1:28" s="23" customFormat="1" ht="18.75" x14ac:dyDescent="0.3">
      <c r="A497" s="231" t="s">
        <v>396</v>
      </c>
      <c r="B497" s="24" t="s">
        <v>129</v>
      </c>
      <c r="C497" s="232" t="s">
        <v>30</v>
      </c>
      <c r="D497" s="214"/>
      <c r="E497" s="192"/>
      <c r="F497" s="25"/>
      <c r="G497" s="25"/>
      <c r="H497" s="25"/>
      <c r="I497" s="25">
        <v>281.7</v>
      </c>
      <c r="J497" s="25"/>
      <c r="K497" s="26"/>
      <c r="L497" s="26"/>
      <c r="M497" s="26"/>
      <c r="N497" s="26"/>
      <c r="O497" s="26"/>
      <c r="P497" s="26"/>
      <c r="Q497" s="26"/>
      <c r="R497" s="26"/>
      <c r="S497" s="88">
        <f t="shared" si="286"/>
        <v>0</v>
      </c>
      <c r="T497" s="97">
        <f t="shared" si="289"/>
        <v>281.7</v>
      </c>
      <c r="U497" s="28">
        <f t="shared" si="290"/>
        <v>0</v>
      </c>
      <c r="V497" s="98">
        <f t="shared" si="291"/>
        <v>281.7</v>
      </c>
      <c r="W497" s="192">
        <f t="shared" ref="W497:W500" si="330">SUM(X497:Y497)</f>
        <v>232.9</v>
      </c>
      <c r="X497" s="28"/>
      <c r="Y497" s="98">
        <v>232.9</v>
      </c>
      <c r="Z497" s="179">
        <f t="shared" si="287"/>
        <v>82.676606318778852</v>
      </c>
      <c r="AA497" s="28">
        <v>0</v>
      </c>
      <c r="AB497" s="98">
        <f t="shared" si="297"/>
        <v>82.676606318778852</v>
      </c>
    </row>
    <row r="498" spans="1:28" s="23" customFormat="1" ht="37.5" x14ac:dyDescent="0.3">
      <c r="A498" s="231" t="s">
        <v>397</v>
      </c>
      <c r="B498" s="24" t="s">
        <v>129</v>
      </c>
      <c r="C498" s="232" t="s">
        <v>30</v>
      </c>
      <c r="D498" s="214"/>
      <c r="E498" s="192"/>
      <c r="F498" s="25"/>
      <c r="G498" s="25"/>
      <c r="H498" s="25"/>
      <c r="I498" s="25">
        <v>3619</v>
      </c>
      <c r="J498" s="25"/>
      <c r="K498" s="26"/>
      <c r="L498" s="26"/>
      <c r="M498" s="26"/>
      <c r="N498" s="26"/>
      <c r="O498" s="30">
        <v>-626.4</v>
      </c>
      <c r="P498" s="26"/>
      <c r="Q498" s="26"/>
      <c r="R498" s="26"/>
      <c r="S498" s="88">
        <f t="shared" si="286"/>
        <v>-626.4</v>
      </c>
      <c r="T498" s="97">
        <f t="shared" si="289"/>
        <v>2992.6</v>
      </c>
      <c r="U498" s="28">
        <f t="shared" si="290"/>
        <v>0</v>
      </c>
      <c r="V498" s="98">
        <f t="shared" si="291"/>
        <v>2992.6</v>
      </c>
      <c r="W498" s="192">
        <f t="shared" si="330"/>
        <v>2992.6</v>
      </c>
      <c r="X498" s="28"/>
      <c r="Y498" s="98">
        <v>2992.6</v>
      </c>
      <c r="Z498" s="179">
        <f t="shared" si="287"/>
        <v>100</v>
      </c>
      <c r="AA498" s="28">
        <v>0</v>
      </c>
      <c r="AB498" s="98">
        <f t="shared" si="297"/>
        <v>100</v>
      </c>
    </row>
    <row r="499" spans="1:28" s="23" customFormat="1" ht="37.5" x14ac:dyDescent="0.3">
      <c r="A499" s="231" t="s">
        <v>398</v>
      </c>
      <c r="B499" s="24" t="s">
        <v>129</v>
      </c>
      <c r="C499" s="232" t="s">
        <v>30</v>
      </c>
      <c r="D499" s="214"/>
      <c r="E499" s="192"/>
      <c r="F499" s="25"/>
      <c r="G499" s="25">
        <f t="shared" si="272"/>
        <v>170.3</v>
      </c>
      <c r="H499" s="25">
        <v>170.3</v>
      </c>
      <c r="I499" s="25"/>
      <c r="J499" s="25"/>
      <c r="K499" s="26"/>
      <c r="L499" s="26"/>
      <c r="M499" s="26"/>
      <c r="N499" s="26"/>
      <c r="O499" s="26"/>
      <c r="P499" s="26"/>
      <c r="Q499" s="26"/>
      <c r="R499" s="26"/>
      <c r="S499" s="88">
        <f t="shared" si="286"/>
        <v>0</v>
      </c>
      <c r="T499" s="97">
        <f t="shared" si="289"/>
        <v>170.3</v>
      </c>
      <c r="U499" s="28">
        <f t="shared" si="290"/>
        <v>170.3</v>
      </c>
      <c r="V499" s="98">
        <f t="shared" si="291"/>
        <v>0</v>
      </c>
      <c r="W499" s="192">
        <f t="shared" si="330"/>
        <v>169.7</v>
      </c>
      <c r="X499" s="28">
        <v>169.7</v>
      </c>
      <c r="Y499" s="98"/>
      <c r="Z499" s="179">
        <f t="shared" si="287"/>
        <v>99.647680563711077</v>
      </c>
      <c r="AA499" s="28">
        <f t="shared" si="288"/>
        <v>99.647680563711077</v>
      </c>
      <c r="AB499" s="98">
        <v>0</v>
      </c>
    </row>
    <row r="500" spans="1:28" s="23" customFormat="1" ht="37.5" x14ac:dyDescent="0.3">
      <c r="A500" s="231" t="s">
        <v>399</v>
      </c>
      <c r="B500" s="24" t="s">
        <v>129</v>
      </c>
      <c r="C500" s="232" t="s">
        <v>30</v>
      </c>
      <c r="D500" s="214">
        <f t="shared" si="304"/>
        <v>12665</v>
      </c>
      <c r="E500" s="192"/>
      <c r="F500" s="25">
        <v>12665</v>
      </c>
      <c r="G500" s="25">
        <f t="shared" si="272"/>
        <v>13065</v>
      </c>
      <c r="H500" s="25"/>
      <c r="I500" s="25">
        <v>13065</v>
      </c>
      <c r="J500" s="25"/>
      <c r="K500" s="26"/>
      <c r="L500" s="26"/>
      <c r="M500" s="26"/>
      <c r="N500" s="26"/>
      <c r="O500" s="26"/>
      <c r="P500" s="26"/>
      <c r="Q500" s="26"/>
      <c r="R500" s="26"/>
      <c r="S500" s="88">
        <f t="shared" si="286"/>
        <v>0</v>
      </c>
      <c r="T500" s="97">
        <f t="shared" si="289"/>
        <v>13065</v>
      </c>
      <c r="U500" s="28">
        <f t="shared" si="290"/>
        <v>0</v>
      </c>
      <c r="V500" s="98">
        <f t="shared" si="291"/>
        <v>13065</v>
      </c>
      <c r="W500" s="192">
        <f t="shared" si="330"/>
        <v>13065</v>
      </c>
      <c r="X500" s="28"/>
      <c r="Y500" s="98">
        <v>13065</v>
      </c>
      <c r="Z500" s="179">
        <f t="shared" si="287"/>
        <v>100</v>
      </c>
      <c r="AA500" s="28">
        <v>0</v>
      </c>
      <c r="AB500" s="98">
        <f t="shared" si="297"/>
        <v>100</v>
      </c>
    </row>
    <row r="501" spans="1:28" s="38" customFormat="1" ht="37.5" x14ac:dyDescent="0.3">
      <c r="A501" s="233" t="s">
        <v>400</v>
      </c>
      <c r="B501" s="31" t="s">
        <v>129</v>
      </c>
      <c r="C501" s="234" t="s">
        <v>30</v>
      </c>
      <c r="D501" s="223">
        <f t="shared" ref="D501:V501" si="331">SUM(D502+D503+D504)</f>
        <v>18634.3</v>
      </c>
      <c r="E501" s="202">
        <f t="shared" si="331"/>
        <v>0</v>
      </c>
      <c r="F501" s="52">
        <f t="shared" si="331"/>
        <v>18634.3</v>
      </c>
      <c r="G501" s="52">
        <f t="shared" si="331"/>
        <v>18634.3</v>
      </c>
      <c r="H501" s="52">
        <f t="shared" si="331"/>
        <v>0</v>
      </c>
      <c r="I501" s="52">
        <f t="shared" si="331"/>
        <v>18634.3</v>
      </c>
      <c r="J501" s="52">
        <f t="shared" si="331"/>
        <v>0</v>
      </c>
      <c r="K501" s="52">
        <f t="shared" si="331"/>
        <v>0</v>
      </c>
      <c r="L501" s="52">
        <f t="shared" si="331"/>
        <v>0</v>
      </c>
      <c r="M501" s="52">
        <f t="shared" si="331"/>
        <v>0</v>
      </c>
      <c r="N501" s="52">
        <f t="shared" si="331"/>
        <v>0</v>
      </c>
      <c r="O501" s="52">
        <f t="shared" si="331"/>
        <v>0</v>
      </c>
      <c r="P501" s="52">
        <f t="shared" si="331"/>
        <v>0</v>
      </c>
      <c r="Q501" s="52">
        <f t="shared" si="331"/>
        <v>0</v>
      </c>
      <c r="R501" s="52">
        <f t="shared" si="331"/>
        <v>0</v>
      </c>
      <c r="S501" s="90">
        <f t="shared" si="331"/>
        <v>0</v>
      </c>
      <c r="T501" s="117">
        <f t="shared" si="331"/>
        <v>18634.3</v>
      </c>
      <c r="U501" s="52">
        <f t="shared" si="331"/>
        <v>0</v>
      </c>
      <c r="V501" s="118">
        <f t="shared" si="331"/>
        <v>18634.3</v>
      </c>
      <c r="W501" s="202">
        <f t="shared" ref="W501:Y501" si="332">SUM(W502+W503+W504)</f>
        <v>18634</v>
      </c>
      <c r="X501" s="52">
        <f t="shared" si="332"/>
        <v>0</v>
      </c>
      <c r="Y501" s="118">
        <f t="shared" si="332"/>
        <v>18634</v>
      </c>
      <c r="Z501" s="179">
        <f t="shared" si="287"/>
        <v>99.998390065631654</v>
      </c>
      <c r="AA501" s="28"/>
      <c r="AB501" s="98">
        <f t="shared" si="297"/>
        <v>99.998390065631654</v>
      </c>
    </row>
    <row r="502" spans="1:28" s="23" customFormat="1" ht="18.75" hidden="1" outlineLevel="1" x14ac:dyDescent="0.3">
      <c r="A502" s="231" t="s">
        <v>401</v>
      </c>
      <c r="B502" s="24" t="s">
        <v>129</v>
      </c>
      <c r="C502" s="232" t="s">
        <v>30</v>
      </c>
      <c r="D502" s="214">
        <f>SUM(E502:F502)</f>
        <v>0</v>
      </c>
      <c r="E502" s="192"/>
      <c r="F502" s="25"/>
      <c r="G502" s="25">
        <f>SUM(H502:I502)</f>
        <v>0</v>
      </c>
      <c r="H502" s="25"/>
      <c r="I502" s="25"/>
      <c r="J502" s="25"/>
      <c r="K502" s="26"/>
      <c r="L502" s="26"/>
      <c r="M502" s="26"/>
      <c r="N502" s="26"/>
      <c r="O502" s="26"/>
      <c r="P502" s="26"/>
      <c r="Q502" s="26"/>
      <c r="R502" s="26"/>
      <c r="S502" s="88">
        <f t="shared" si="286"/>
        <v>0</v>
      </c>
      <c r="T502" s="97">
        <f t="shared" si="289"/>
        <v>0</v>
      </c>
      <c r="U502" s="28">
        <f t="shared" si="290"/>
        <v>0</v>
      </c>
      <c r="V502" s="98">
        <f t="shared" si="291"/>
        <v>0</v>
      </c>
      <c r="W502" s="192">
        <f t="shared" ref="W502:W517" si="333">SUM(X502:Y502)</f>
        <v>0</v>
      </c>
      <c r="X502" s="28"/>
      <c r="Y502" s="98"/>
      <c r="Z502" s="179"/>
      <c r="AA502" s="28"/>
      <c r="AB502" s="98"/>
    </row>
    <row r="503" spans="1:28" s="23" customFormat="1" ht="18.75" hidden="1" outlineLevel="1" x14ac:dyDescent="0.3">
      <c r="A503" s="231" t="s">
        <v>402</v>
      </c>
      <c r="B503" s="24" t="s">
        <v>129</v>
      </c>
      <c r="C503" s="232" t="s">
        <v>30</v>
      </c>
      <c r="D503" s="214">
        <f>SUM(E503:F503)</f>
        <v>0</v>
      </c>
      <c r="E503" s="192"/>
      <c r="F503" s="25"/>
      <c r="G503" s="25">
        <f>SUM(H503:I503)</f>
        <v>0</v>
      </c>
      <c r="H503" s="25"/>
      <c r="I503" s="25"/>
      <c r="J503" s="25"/>
      <c r="K503" s="26"/>
      <c r="L503" s="26"/>
      <c r="M503" s="26"/>
      <c r="N503" s="26"/>
      <c r="O503" s="26"/>
      <c r="P503" s="26"/>
      <c r="Q503" s="26"/>
      <c r="R503" s="26"/>
      <c r="S503" s="88">
        <f t="shared" si="286"/>
        <v>0</v>
      </c>
      <c r="T503" s="97">
        <f t="shared" si="289"/>
        <v>0</v>
      </c>
      <c r="U503" s="28">
        <f t="shared" si="290"/>
        <v>0</v>
      </c>
      <c r="V503" s="98">
        <f t="shared" si="291"/>
        <v>0</v>
      </c>
      <c r="W503" s="192">
        <f t="shared" si="333"/>
        <v>0</v>
      </c>
      <c r="X503" s="28"/>
      <c r="Y503" s="98"/>
      <c r="Z503" s="179"/>
      <c r="AA503" s="28"/>
      <c r="AB503" s="98"/>
    </row>
    <row r="504" spans="1:28" s="23" customFormat="1" ht="18.75" collapsed="1" x14ac:dyDescent="0.3">
      <c r="A504" s="231" t="s">
        <v>403</v>
      </c>
      <c r="B504" s="24" t="s">
        <v>129</v>
      </c>
      <c r="C504" s="232" t="s">
        <v>30</v>
      </c>
      <c r="D504" s="214">
        <f>SUM(E504:F504)</f>
        <v>18634.3</v>
      </c>
      <c r="E504" s="192"/>
      <c r="F504" s="25">
        <v>18634.3</v>
      </c>
      <c r="G504" s="25">
        <f>SUM(H504:I504)</f>
        <v>18634.3</v>
      </c>
      <c r="H504" s="25"/>
      <c r="I504" s="25">
        <v>18634.3</v>
      </c>
      <c r="J504" s="25"/>
      <c r="K504" s="26"/>
      <c r="L504" s="26"/>
      <c r="M504" s="26"/>
      <c r="N504" s="26"/>
      <c r="O504" s="26"/>
      <c r="P504" s="26"/>
      <c r="Q504" s="26"/>
      <c r="R504" s="26"/>
      <c r="S504" s="88">
        <f t="shared" si="286"/>
        <v>0</v>
      </c>
      <c r="T504" s="97">
        <f t="shared" si="289"/>
        <v>18634.3</v>
      </c>
      <c r="U504" s="28">
        <f t="shared" si="290"/>
        <v>0</v>
      </c>
      <c r="V504" s="98">
        <f t="shared" si="291"/>
        <v>18634.3</v>
      </c>
      <c r="W504" s="192">
        <f t="shared" si="333"/>
        <v>18634</v>
      </c>
      <c r="X504" s="28"/>
      <c r="Y504" s="98">
        <v>18634</v>
      </c>
      <c r="Z504" s="179">
        <f t="shared" si="287"/>
        <v>99.998390065631654</v>
      </c>
      <c r="AA504" s="28"/>
      <c r="AB504" s="98">
        <f t="shared" si="297"/>
        <v>99.998390065631654</v>
      </c>
    </row>
    <row r="505" spans="1:28" s="23" customFormat="1" ht="18.75" hidden="1" outlineLevel="1" x14ac:dyDescent="0.3">
      <c r="A505" s="231" t="s">
        <v>404</v>
      </c>
      <c r="B505" s="24" t="s">
        <v>129</v>
      </c>
      <c r="C505" s="232" t="s">
        <v>30</v>
      </c>
      <c r="D505" s="214">
        <f>SUM(E505:F505)</f>
        <v>0</v>
      </c>
      <c r="E505" s="192"/>
      <c r="F505" s="25"/>
      <c r="G505" s="25">
        <f>SUM(H505:I505)</f>
        <v>0</v>
      </c>
      <c r="H505" s="25"/>
      <c r="I505" s="25"/>
      <c r="J505" s="25"/>
      <c r="K505" s="26"/>
      <c r="L505" s="26"/>
      <c r="M505" s="26"/>
      <c r="N505" s="26"/>
      <c r="O505" s="26"/>
      <c r="P505" s="26"/>
      <c r="Q505" s="26"/>
      <c r="R505" s="26"/>
      <c r="S505" s="88">
        <f t="shared" si="286"/>
        <v>0</v>
      </c>
      <c r="T505" s="97">
        <f t="shared" si="289"/>
        <v>0</v>
      </c>
      <c r="U505" s="28">
        <f t="shared" si="290"/>
        <v>0</v>
      </c>
      <c r="V505" s="98">
        <f t="shared" si="291"/>
        <v>0</v>
      </c>
      <c r="W505" s="192">
        <f t="shared" si="333"/>
        <v>0</v>
      </c>
      <c r="X505" s="28"/>
      <c r="Y505" s="98"/>
      <c r="Z505" s="179"/>
      <c r="AA505" s="28"/>
      <c r="AB505" s="98"/>
    </row>
    <row r="506" spans="1:28" s="23" customFormat="1" ht="37.5" hidden="1" outlineLevel="1" x14ac:dyDescent="0.3">
      <c r="A506" s="231" t="s">
        <v>405</v>
      </c>
      <c r="B506" s="24" t="s">
        <v>129</v>
      </c>
      <c r="C506" s="232" t="s">
        <v>30</v>
      </c>
      <c r="D506" s="214">
        <f t="shared" ref="D506:D547" si="334">SUM(E506:F506)</f>
        <v>0</v>
      </c>
      <c r="E506" s="192"/>
      <c r="F506" s="25"/>
      <c r="G506" s="25">
        <f t="shared" ref="G506:G550" si="335">SUM(H506:I506)</f>
        <v>0</v>
      </c>
      <c r="H506" s="25"/>
      <c r="I506" s="25"/>
      <c r="J506" s="25"/>
      <c r="K506" s="26"/>
      <c r="L506" s="26"/>
      <c r="M506" s="26"/>
      <c r="N506" s="26"/>
      <c r="O506" s="26"/>
      <c r="P506" s="26"/>
      <c r="Q506" s="26"/>
      <c r="R506" s="26"/>
      <c r="S506" s="88">
        <f t="shared" si="286"/>
        <v>0</v>
      </c>
      <c r="T506" s="97">
        <f t="shared" si="289"/>
        <v>0</v>
      </c>
      <c r="U506" s="28">
        <f t="shared" si="290"/>
        <v>0</v>
      </c>
      <c r="V506" s="98">
        <f t="shared" si="291"/>
        <v>0</v>
      </c>
      <c r="W506" s="192">
        <f t="shared" si="333"/>
        <v>0</v>
      </c>
      <c r="X506" s="28"/>
      <c r="Y506" s="98"/>
      <c r="Z506" s="179"/>
      <c r="AA506" s="28"/>
      <c r="AB506" s="98"/>
    </row>
    <row r="507" spans="1:28" s="23" customFormat="1" ht="18.75" hidden="1" outlineLevel="1" x14ac:dyDescent="0.3">
      <c r="A507" s="231" t="s">
        <v>406</v>
      </c>
      <c r="B507" s="24" t="s">
        <v>129</v>
      </c>
      <c r="C507" s="232" t="s">
        <v>30</v>
      </c>
      <c r="D507" s="214">
        <f t="shared" si="334"/>
        <v>0</v>
      </c>
      <c r="E507" s="192"/>
      <c r="F507" s="25"/>
      <c r="G507" s="25">
        <f t="shared" si="335"/>
        <v>0</v>
      </c>
      <c r="H507" s="25"/>
      <c r="I507" s="25"/>
      <c r="J507" s="25"/>
      <c r="K507" s="26"/>
      <c r="L507" s="26"/>
      <c r="M507" s="26"/>
      <c r="N507" s="26"/>
      <c r="O507" s="26"/>
      <c r="P507" s="26"/>
      <c r="Q507" s="26"/>
      <c r="R507" s="26"/>
      <c r="S507" s="88">
        <f t="shared" si="286"/>
        <v>0</v>
      </c>
      <c r="T507" s="97">
        <f t="shared" si="289"/>
        <v>0</v>
      </c>
      <c r="U507" s="28">
        <f t="shared" si="290"/>
        <v>0</v>
      </c>
      <c r="V507" s="98">
        <f t="shared" si="291"/>
        <v>0</v>
      </c>
      <c r="W507" s="192">
        <f t="shared" si="333"/>
        <v>0</v>
      </c>
      <c r="X507" s="28"/>
      <c r="Y507" s="98"/>
      <c r="Z507" s="179"/>
      <c r="AA507" s="28"/>
      <c r="AB507" s="98"/>
    </row>
    <row r="508" spans="1:28" s="23" customFormat="1" ht="56.25" hidden="1" outlineLevel="1" x14ac:dyDescent="0.3">
      <c r="A508" s="231" t="s">
        <v>407</v>
      </c>
      <c r="B508" s="24" t="s">
        <v>129</v>
      </c>
      <c r="C508" s="232" t="s">
        <v>30</v>
      </c>
      <c r="D508" s="214">
        <f t="shared" si="334"/>
        <v>0</v>
      </c>
      <c r="E508" s="192"/>
      <c r="F508" s="25"/>
      <c r="G508" s="25">
        <f t="shared" si="335"/>
        <v>0</v>
      </c>
      <c r="H508" s="25"/>
      <c r="I508" s="25"/>
      <c r="J508" s="25"/>
      <c r="K508" s="26"/>
      <c r="L508" s="26"/>
      <c r="M508" s="26"/>
      <c r="N508" s="26"/>
      <c r="O508" s="26"/>
      <c r="P508" s="26"/>
      <c r="Q508" s="26"/>
      <c r="R508" s="26"/>
      <c r="S508" s="88">
        <f t="shared" si="286"/>
        <v>0</v>
      </c>
      <c r="T508" s="97">
        <f t="shared" si="289"/>
        <v>0</v>
      </c>
      <c r="U508" s="28">
        <f t="shared" si="290"/>
        <v>0</v>
      </c>
      <c r="V508" s="98">
        <f t="shared" si="291"/>
        <v>0</v>
      </c>
      <c r="W508" s="192">
        <f t="shared" si="333"/>
        <v>0</v>
      </c>
      <c r="X508" s="28"/>
      <c r="Y508" s="98"/>
      <c r="Z508" s="179"/>
      <c r="AA508" s="28"/>
      <c r="AB508" s="98"/>
    </row>
    <row r="509" spans="1:28" s="23" customFormat="1" ht="56.25" hidden="1" outlineLevel="1" x14ac:dyDescent="0.3">
      <c r="A509" s="231" t="s">
        <v>408</v>
      </c>
      <c r="B509" s="24" t="s">
        <v>129</v>
      </c>
      <c r="C509" s="232" t="s">
        <v>30</v>
      </c>
      <c r="D509" s="214">
        <f t="shared" si="334"/>
        <v>0</v>
      </c>
      <c r="E509" s="206">
        <f>SUM(E510:E517)</f>
        <v>0</v>
      </c>
      <c r="F509" s="34"/>
      <c r="G509" s="25">
        <f t="shared" si="335"/>
        <v>0</v>
      </c>
      <c r="H509" s="34">
        <f>SUM(H510:H517)</f>
        <v>0</v>
      </c>
      <c r="I509" s="34"/>
      <c r="J509" s="34"/>
      <c r="K509" s="26"/>
      <c r="L509" s="26"/>
      <c r="M509" s="26"/>
      <c r="N509" s="26"/>
      <c r="O509" s="26"/>
      <c r="P509" s="26"/>
      <c r="Q509" s="26"/>
      <c r="R509" s="26"/>
      <c r="S509" s="88">
        <f t="shared" si="286"/>
        <v>0</v>
      </c>
      <c r="T509" s="97">
        <f t="shared" si="289"/>
        <v>0</v>
      </c>
      <c r="U509" s="28">
        <f t="shared" si="290"/>
        <v>0</v>
      </c>
      <c r="V509" s="98">
        <f t="shared" si="291"/>
        <v>0</v>
      </c>
      <c r="W509" s="192">
        <f t="shared" si="333"/>
        <v>0</v>
      </c>
      <c r="X509" s="28"/>
      <c r="Y509" s="98"/>
      <c r="Z509" s="179"/>
      <c r="AA509" s="28"/>
      <c r="AB509" s="98"/>
    </row>
    <row r="510" spans="1:28" s="23" customFormat="1" ht="18.75" hidden="1" outlineLevel="1" x14ac:dyDescent="0.3">
      <c r="A510" s="231" t="s">
        <v>409</v>
      </c>
      <c r="B510" s="24" t="s">
        <v>129</v>
      </c>
      <c r="C510" s="232" t="s">
        <v>30</v>
      </c>
      <c r="D510" s="214">
        <f t="shared" si="334"/>
        <v>2984.6</v>
      </c>
      <c r="E510" s="192"/>
      <c r="F510" s="25">
        <v>2984.6</v>
      </c>
      <c r="G510" s="25">
        <f t="shared" si="335"/>
        <v>2984.6</v>
      </c>
      <c r="H510" s="25"/>
      <c r="I510" s="25">
        <v>2984.6</v>
      </c>
      <c r="J510" s="25"/>
      <c r="K510" s="26"/>
      <c r="L510" s="26"/>
      <c r="M510" s="26"/>
      <c r="N510" s="26"/>
      <c r="O510" s="26"/>
      <c r="P510" s="26"/>
      <c r="Q510" s="26"/>
      <c r="R510" s="26"/>
      <c r="S510" s="88">
        <f t="shared" si="286"/>
        <v>0</v>
      </c>
      <c r="T510" s="97">
        <f t="shared" si="289"/>
        <v>2984.6</v>
      </c>
      <c r="U510" s="28">
        <f t="shared" si="290"/>
        <v>0</v>
      </c>
      <c r="V510" s="98">
        <f t="shared" si="291"/>
        <v>2984.6</v>
      </c>
      <c r="W510" s="192">
        <f t="shared" si="333"/>
        <v>0</v>
      </c>
      <c r="X510" s="28"/>
      <c r="Y510" s="98"/>
      <c r="Z510" s="179">
        <f t="shared" si="287"/>
        <v>0</v>
      </c>
      <c r="AA510" s="28" t="e">
        <f t="shared" si="288"/>
        <v>#DIV/0!</v>
      </c>
      <c r="AB510" s="98">
        <f t="shared" si="297"/>
        <v>0</v>
      </c>
    </row>
    <row r="511" spans="1:28" s="23" customFormat="1" ht="18.75" hidden="1" outlineLevel="1" x14ac:dyDescent="0.3">
      <c r="A511" s="231" t="s">
        <v>410</v>
      </c>
      <c r="B511" s="24" t="s">
        <v>129</v>
      </c>
      <c r="C511" s="232" t="s">
        <v>30</v>
      </c>
      <c r="D511" s="214">
        <f t="shared" si="334"/>
        <v>994.9</v>
      </c>
      <c r="E511" s="192"/>
      <c r="F511" s="25">
        <v>994.9</v>
      </c>
      <c r="G511" s="25">
        <f t="shared" si="335"/>
        <v>994.9</v>
      </c>
      <c r="H511" s="25"/>
      <c r="I511" s="25">
        <v>994.9</v>
      </c>
      <c r="J511" s="25"/>
      <c r="K511" s="26"/>
      <c r="L511" s="26"/>
      <c r="M511" s="26"/>
      <c r="N511" s="26"/>
      <c r="O511" s="26"/>
      <c r="P511" s="26"/>
      <c r="Q511" s="26"/>
      <c r="R511" s="26"/>
      <c r="S511" s="88">
        <f t="shared" si="286"/>
        <v>0</v>
      </c>
      <c r="T511" s="97">
        <f t="shared" si="289"/>
        <v>994.9</v>
      </c>
      <c r="U511" s="28">
        <f t="shared" si="290"/>
        <v>0</v>
      </c>
      <c r="V511" s="98">
        <f t="shared" si="291"/>
        <v>994.9</v>
      </c>
      <c r="W511" s="192">
        <f t="shared" si="333"/>
        <v>0</v>
      </c>
      <c r="X511" s="28"/>
      <c r="Y511" s="98"/>
      <c r="Z511" s="179">
        <f t="shared" si="287"/>
        <v>0</v>
      </c>
      <c r="AA511" s="28" t="e">
        <f t="shared" si="288"/>
        <v>#DIV/0!</v>
      </c>
      <c r="AB511" s="98">
        <f t="shared" si="297"/>
        <v>0</v>
      </c>
    </row>
    <row r="512" spans="1:28" s="23" customFormat="1" ht="18.75" hidden="1" outlineLevel="1" x14ac:dyDescent="0.3">
      <c r="A512" s="231" t="s">
        <v>411</v>
      </c>
      <c r="B512" s="24" t="s">
        <v>129</v>
      </c>
      <c r="C512" s="232" t="s">
        <v>30</v>
      </c>
      <c r="D512" s="214">
        <f t="shared" si="334"/>
        <v>1563.4</v>
      </c>
      <c r="E512" s="192"/>
      <c r="F512" s="25">
        <v>1563.4</v>
      </c>
      <c r="G512" s="25">
        <f t="shared" si="335"/>
        <v>1563.4</v>
      </c>
      <c r="H512" s="25"/>
      <c r="I512" s="25">
        <v>1563.4</v>
      </c>
      <c r="J512" s="25"/>
      <c r="K512" s="26"/>
      <c r="L512" s="26"/>
      <c r="M512" s="26"/>
      <c r="N512" s="26"/>
      <c r="O512" s="26"/>
      <c r="P512" s="26"/>
      <c r="Q512" s="26"/>
      <c r="R512" s="26"/>
      <c r="S512" s="88">
        <f t="shared" si="286"/>
        <v>0</v>
      </c>
      <c r="T512" s="97">
        <f t="shared" si="289"/>
        <v>1563.4</v>
      </c>
      <c r="U512" s="28">
        <f t="shared" si="290"/>
        <v>0</v>
      </c>
      <c r="V512" s="98">
        <f t="shared" si="291"/>
        <v>1563.4</v>
      </c>
      <c r="W512" s="192">
        <f t="shared" si="333"/>
        <v>0</v>
      </c>
      <c r="X512" s="28"/>
      <c r="Y512" s="98"/>
      <c r="Z512" s="179">
        <f t="shared" si="287"/>
        <v>0</v>
      </c>
      <c r="AA512" s="28" t="e">
        <f t="shared" si="288"/>
        <v>#DIV/0!</v>
      </c>
      <c r="AB512" s="98">
        <f t="shared" si="297"/>
        <v>0</v>
      </c>
    </row>
    <row r="513" spans="1:28" s="23" customFormat="1" ht="18.75" hidden="1" outlineLevel="1" x14ac:dyDescent="0.3">
      <c r="A513" s="231" t="s">
        <v>412</v>
      </c>
      <c r="B513" s="24" t="s">
        <v>129</v>
      </c>
      <c r="C513" s="232" t="s">
        <v>30</v>
      </c>
      <c r="D513" s="214">
        <f t="shared" si="334"/>
        <v>1705.5</v>
      </c>
      <c r="E513" s="192"/>
      <c r="F513" s="25">
        <v>1705.5</v>
      </c>
      <c r="G513" s="25">
        <f t="shared" si="335"/>
        <v>1705.5</v>
      </c>
      <c r="H513" s="25"/>
      <c r="I513" s="25">
        <v>1705.5</v>
      </c>
      <c r="J513" s="25"/>
      <c r="K513" s="26"/>
      <c r="L513" s="26"/>
      <c r="M513" s="26"/>
      <c r="N513" s="26"/>
      <c r="O513" s="26"/>
      <c r="P513" s="26"/>
      <c r="Q513" s="26"/>
      <c r="R513" s="26"/>
      <c r="S513" s="88">
        <f t="shared" si="286"/>
        <v>0</v>
      </c>
      <c r="T513" s="97">
        <f t="shared" si="289"/>
        <v>1705.5</v>
      </c>
      <c r="U513" s="28">
        <f t="shared" si="290"/>
        <v>0</v>
      </c>
      <c r="V513" s="98">
        <f t="shared" si="291"/>
        <v>1705.5</v>
      </c>
      <c r="W513" s="192">
        <f t="shared" si="333"/>
        <v>0</v>
      </c>
      <c r="X513" s="28"/>
      <c r="Y513" s="98"/>
      <c r="Z513" s="179">
        <f t="shared" si="287"/>
        <v>0</v>
      </c>
      <c r="AA513" s="28" t="e">
        <f t="shared" si="288"/>
        <v>#DIV/0!</v>
      </c>
      <c r="AB513" s="98">
        <f t="shared" si="297"/>
        <v>0</v>
      </c>
    </row>
    <row r="514" spans="1:28" s="23" customFormat="1" ht="18.75" hidden="1" outlineLevel="1" x14ac:dyDescent="0.3">
      <c r="A514" s="231" t="s">
        <v>413</v>
      </c>
      <c r="B514" s="24" t="s">
        <v>129</v>
      </c>
      <c r="C514" s="232" t="s">
        <v>30</v>
      </c>
      <c r="D514" s="214">
        <f t="shared" si="334"/>
        <v>758</v>
      </c>
      <c r="E514" s="192"/>
      <c r="F514" s="25">
        <v>758</v>
      </c>
      <c r="G514" s="25">
        <f t="shared" si="335"/>
        <v>758</v>
      </c>
      <c r="H514" s="25"/>
      <c r="I514" s="25">
        <v>758</v>
      </c>
      <c r="J514" s="25"/>
      <c r="K514" s="26"/>
      <c r="L514" s="26"/>
      <c r="M514" s="26"/>
      <c r="N514" s="26"/>
      <c r="O514" s="26"/>
      <c r="P514" s="26"/>
      <c r="Q514" s="26"/>
      <c r="R514" s="26"/>
      <c r="S514" s="88">
        <f t="shared" si="286"/>
        <v>0</v>
      </c>
      <c r="T514" s="97">
        <f t="shared" si="289"/>
        <v>758</v>
      </c>
      <c r="U514" s="28">
        <f t="shared" si="290"/>
        <v>0</v>
      </c>
      <c r="V514" s="98">
        <f t="shared" si="291"/>
        <v>758</v>
      </c>
      <c r="W514" s="192">
        <f t="shared" si="333"/>
        <v>0</v>
      </c>
      <c r="X514" s="28"/>
      <c r="Y514" s="98"/>
      <c r="Z514" s="179">
        <f t="shared" si="287"/>
        <v>0</v>
      </c>
      <c r="AA514" s="28" t="e">
        <f t="shared" si="288"/>
        <v>#DIV/0!</v>
      </c>
      <c r="AB514" s="98">
        <f t="shared" si="297"/>
        <v>0</v>
      </c>
    </row>
    <row r="515" spans="1:28" s="23" customFormat="1" ht="18.75" hidden="1" outlineLevel="1" x14ac:dyDescent="0.3">
      <c r="A515" s="231" t="s">
        <v>414</v>
      </c>
      <c r="B515" s="24" t="s">
        <v>129</v>
      </c>
      <c r="C515" s="232" t="s">
        <v>30</v>
      </c>
      <c r="D515" s="214">
        <f t="shared" si="334"/>
        <v>236.9</v>
      </c>
      <c r="E515" s="192"/>
      <c r="F515" s="25">
        <v>236.9</v>
      </c>
      <c r="G515" s="25">
        <f t="shared" si="335"/>
        <v>236.9</v>
      </c>
      <c r="H515" s="25"/>
      <c r="I515" s="25">
        <v>236.9</v>
      </c>
      <c r="J515" s="25"/>
      <c r="K515" s="26"/>
      <c r="L515" s="26"/>
      <c r="M515" s="26"/>
      <c r="N515" s="26"/>
      <c r="O515" s="26"/>
      <c r="P515" s="26"/>
      <c r="Q515" s="26"/>
      <c r="R515" s="26"/>
      <c r="S515" s="88">
        <f t="shared" si="286"/>
        <v>0</v>
      </c>
      <c r="T515" s="97">
        <f t="shared" si="289"/>
        <v>236.9</v>
      </c>
      <c r="U515" s="28">
        <f t="shared" si="290"/>
        <v>0</v>
      </c>
      <c r="V515" s="98">
        <f t="shared" si="291"/>
        <v>236.9</v>
      </c>
      <c r="W515" s="192">
        <f t="shared" si="333"/>
        <v>0</v>
      </c>
      <c r="X515" s="28"/>
      <c r="Y515" s="98"/>
      <c r="Z515" s="179">
        <f t="shared" si="287"/>
        <v>0</v>
      </c>
      <c r="AA515" s="28" t="e">
        <f t="shared" si="288"/>
        <v>#DIV/0!</v>
      </c>
      <c r="AB515" s="98">
        <f t="shared" si="297"/>
        <v>0</v>
      </c>
    </row>
    <row r="516" spans="1:28" s="23" customFormat="1" ht="18.75" hidden="1" outlineLevel="1" x14ac:dyDescent="0.3">
      <c r="A516" s="231" t="s">
        <v>415</v>
      </c>
      <c r="B516" s="24" t="s">
        <v>129</v>
      </c>
      <c r="C516" s="232" t="s">
        <v>30</v>
      </c>
      <c r="D516" s="214">
        <f t="shared" si="334"/>
        <v>331.6</v>
      </c>
      <c r="E516" s="192"/>
      <c r="F516" s="25">
        <v>331.6</v>
      </c>
      <c r="G516" s="25">
        <f t="shared" si="335"/>
        <v>331.6</v>
      </c>
      <c r="H516" s="25"/>
      <c r="I516" s="25">
        <v>331.6</v>
      </c>
      <c r="J516" s="25"/>
      <c r="K516" s="26"/>
      <c r="L516" s="26"/>
      <c r="M516" s="26"/>
      <c r="N516" s="26"/>
      <c r="O516" s="26"/>
      <c r="P516" s="26"/>
      <c r="Q516" s="26"/>
      <c r="R516" s="26"/>
      <c r="S516" s="88">
        <f t="shared" si="286"/>
        <v>0</v>
      </c>
      <c r="T516" s="97">
        <f t="shared" si="289"/>
        <v>331.6</v>
      </c>
      <c r="U516" s="28">
        <f t="shared" si="290"/>
        <v>0</v>
      </c>
      <c r="V516" s="98">
        <f t="shared" si="291"/>
        <v>331.6</v>
      </c>
      <c r="W516" s="192">
        <f t="shared" si="333"/>
        <v>0</v>
      </c>
      <c r="X516" s="28"/>
      <c r="Y516" s="98"/>
      <c r="Z516" s="179">
        <f t="shared" si="287"/>
        <v>0</v>
      </c>
      <c r="AA516" s="28" t="e">
        <f t="shared" si="288"/>
        <v>#DIV/0!</v>
      </c>
      <c r="AB516" s="98">
        <f t="shared" si="297"/>
        <v>0</v>
      </c>
    </row>
    <row r="517" spans="1:28" s="23" customFormat="1" ht="18.75" hidden="1" outlineLevel="1" x14ac:dyDescent="0.3">
      <c r="A517" s="231" t="s">
        <v>416</v>
      </c>
      <c r="B517" s="24" t="s">
        <v>129</v>
      </c>
      <c r="C517" s="232" t="s">
        <v>30</v>
      </c>
      <c r="D517" s="214">
        <f t="shared" si="334"/>
        <v>900.1</v>
      </c>
      <c r="E517" s="192"/>
      <c r="F517" s="25">
        <v>900.1</v>
      </c>
      <c r="G517" s="25">
        <f t="shared" si="335"/>
        <v>900.1</v>
      </c>
      <c r="H517" s="25"/>
      <c r="I517" s="25">
        <v>900.1</v>
      </c>
      <c r="J517" s="25"/>
      <c r="K517" s="26"/>
      <c r="L517" s="26"/>
      <c r="M517" s="26"/>
      <c r="N517" s="26"/>
      <c r="O517" s="26"/>
      <c r="P517" s="26"/>
      <c r="Q517" s="26"/>
      <c r="R517" s="26"/>
      <c r="S517" s="88">
        <f t="shared" si="286"/>
        <v>0</v>
      </c>
      <c r="T517" s="97">
        <f t="shared" si="289"/>
        <v>900.1</v>
      </c>
      <c r="U517" s="28">
        <f t="shared" si="290"/>
        <v>0</v>
      </c>
      <c r="V517" s="98">
        <f t="shared" si="291"/>
        <v>900.1</v>
      </c>
      <c r="W517" s="192">
        <f t="shared" si="333"/>
        <v>0</v>
      </c>
      <c r="X517" s="28"/>
      <c r="Y517" s="98"/>
      <c r="Z517" s="179">
        <f t="shared" ref="Z517:Z551" si="336">SUM(W517/T517*100)</f>
        <v>0</v>
      </c>
      <c r="AA517" s="28" t="e">
        <f t="shared" ref="AA517:AA551" si="337">SUM(X517/U517*100)</f>
        <v>#DIV/0!</v>
      </c>
      <c r="AB517" s="98">
        <f t="shared" ref="AB517:AB539" si="338">SUM(Y517/V517*100)</f>
        <v>0</v>
      </c>
    </row>
    <row r="518" spans="1:28" s="23" customFormat="1" ht="18.75" collapsed="1" x14ac:dyDescent="0.3">
      <c r="A518" s="239" t="s">
        <v>417</v>
      </c>
      <c r="B518" s="20" t="s">
        <v>129</v>
      </c>
      <c r="C518" s="237" t="s">
        <v>35</v>
      </c>
      <c r="D518" s="216">
        <f t="shared" si="334"/>
        <v>86617.2</v>
      </c>
      <c r="E518" s="194">
        <f>SUM(E519+E520+E521+E522+E523)</f>
        <v>0</v>
      </c>
      <c r="F518" s="21">
        <f>SUM(F519+F520+F521+F522+F523)</f>
        <v>86617.2</v>
      </c>
      <c r="G518" s="36">
        <f t="shared" si="335"/>
        <v>110199.2</v>
      </c>
      <c r="H518" s="21">
        <f>SUM(H519+H520+H521+H522+H523)</f>
        <v>0</v>
      </c>
      <c r="I518" s="21">
        <f t="shared" ref="I518:V518" si="339">SUM(I519+I520+I521+I522+I523)</f>
        <v>110199.2</v>
      </c>
      <c r="J518" s="21">
        <f t="shared" si="339"/>
        <v>0</v>
      </c>
      <c r="K518" s="21">
        <f t="shared" si="339"/>
        <v>0</v>
      </c>
      <c r="L518" s="21">
        <f t="shared" si="339"/>
        <v>0</v>
      </c>
      <c r="M518" s="21">
        <f t="shared" si="339"/>
        <v>0</v>
      </c>
      <c r="N518" s="21">
        <f t="shared" si="339"/>
        <v>0</v>
      </c>
      <c r="O518" s="21">
        <f t="shared" si="339"/>
        <v>0</v>
      </c>
      <c r="P518" s="21">
        <f t="shared" si="339"/>
        <v>-71.200000000000045</v>
      </c>
      <c r="Q518" s="21">
        <f t="shared" si="339"/>
        <v>0</v>
      </c>
      <c r="R518" s="21">
        <f t="shared" si="339"/>
        <v>0</v>
      </c>
      <c r="S518" s="82">
        <f t="shared" si="339"/>
        <v>-71.200000000000045</v>
      </c>
      <c r="T518" s="101">
        <f t="shared" si="339"/>
        <v>110128</v>
      </c>
      <c r="U518" s="21">
        <f t="shared" si="339"/>
        <v>0</v>
      </c>
      <c r="V518" s="102">
        <f t="shared" si="339"/>
        <v>110128</v>
      </c>
      <c r="W518" s="194">
        <f>SUM(W519+W520+W521+W522+W523)</f>
        <v>109932.9</v>
      </c>
      <c r="X518" s="21">
        <f>SUM(X519+X520+X521+X522+X523)</f>
        <v>0</v>
      </c>
      <c r="Y518" s="102">
        <f>SUM(Y519+Y520+Y521+Y522+Y523)</f>
        <v>109932.9</v>
      </c>
      <c r="Z518" s="178">
        <f t="shared" si="336"/>
        <v>99.822842510533192</v>
      </c>
      <c r="AA518" s="156">
        <v>0</v>
      </c>
      <c r="AB518" s="171">
        <f t="shared" si="338"/>
        <v>99.822842510533192</v>
      </c>
    </row>
    <row r="519" spans="1:28" s="23" customFormat="1" ht="56.25" x14ac:dyDescent="0.3">
      <c r="A519" s="231" t="s">
        <v>418</v>
      </c>
      <c r="B519" s="24" t="s">
        <v>129</v>
      </c>
      <c r="C519" s="236" t="s">
        <v>35</v>
      </c>
      <c r="D519" s="214">
        <f t="shared" si="334"/>
        <v>685.2</v>
      </c>
      <c r="E519" s="192"/>
      <c r="F519" s="25">
        <v>685.2</v>
      </c>
      <c r="G519" s="25">
        <f t="shared" si="335"/>
        <v>1470.2</v>
      </c>
      <c r="H519" s="25"/>
      <c r="I519" s="25">
        <v>1470.2</v>
      </c>
      <c r="J519" s="25"/>
      <c r="K519" s="26"/>
      <c r="L519" s="26"/>
      <c r="M519" s="26"/>
      <c r="N519" s="26"/>
      <c r="O519" s="26"/>
      <c r="P519" s="26">
        <v>-685.2</v>
      </c>
      <c r="Q519" s="26"/>
      <c r="R519" s="26"/>
      <c r="S519" s="88">
        <f t="shared" ref="S519:S551" si="340">SUM(J519:R519)</f>
        <v>-685.2</v>
      </c>
      <c r="T519" s="97">
        <f t="shared" si="289"/>
        <v>785</v>
      </c>
      <c r="U519" s="28">
        <f t="shared" si="290"/>
        <v>0</v>
      </c>
      <c r="V519" s="98">
        <f t="shared" si="291"/>
        <v>785</v>
      </c>
      <c r="W519" s="192">
        <f t="shared" ref="W519:W523" si="341">SUM(X519:Y519)</f>
        <v>744.3</v>
      </c>
      <c r="X519" s="28"/>
      <c r="Y519" s="98">
        <v>744.3</v>
      </c>
      <c r="Z519" s="179">
        <f t="shared" si="336"/>
        <v>94.815286624203821</v>
      </c>
      <c r="AA519" s="28"/>
      <c r="AB519" s="98">
        <f t="shared" si="338"/>
        <v>94.815286624203821</v>
      </c>
    </row>
    <row r="520" spans="1:28" s="23" customFormat="1" ht="56.25" x14ac:dyDescent="0.3">
      <c r="A520" s="231" t="s">
        <v>419</v>
      </c>
      <c r="B520" s="24" t="s">
        <v>129</v>
      </c>
      <c r="C520" s="236" t="s">
        <v>35</v>
      </c>
      <c r="D520" s="214">
        <f t="shared" si="334"/>
        <v>64898</v>
      </c>
      <c r="E520" s="192"/>
      <c r="F520" s="25">
        <v>64898</v>
      </c>
      <c r="G520" s="25">
        <f t="shared" si="335"/>
        <v>74755</v>
      </c>
      <c r="H520" s="25"/>
      <c r="I520" s="25">
        <v>74755</v>
      </c>
      <c r="J520" s="25"/>
      <c r="K520" s="26"/>
      <c r="L520" s="26"/>
      <c r="M520" s="26"/>
      <c r="N520" s="26"/>
      <c r="O520" s="26"/>
      <c r="P520" s="26"/>
      <c r="Q520" s="26"/>
      <c r="R520" s="26"/>
      <c r="S520" s="88">
        <f t="shared" si="340"/>
        <v>0</v>
      </c>
      <c r="T520" s="97">
        <f t="shared" si="289"/>
        <v>74755</v>
      </c>
      <c r="U520" s="28">
        <f t="shared" si="290"/>
        <v>0</v>
      </c>
      <c r="V520" s="98">
        <f t="shared" si="291"/>
        <v>74755</v>
      </c>
      <c r="W520" s="192">
        <f t="shared" si="341"/>
        <v>74755</v>
      </c>
      <c r="X520" s="28"/>
      <c r="Y520" s="98">
        <v>74755</v>
      </c>
      <c r="Z520" s="179">
        <f t="shared" si="336"/>
        <v>100</v>
      </c>
      <c r="AA520" s="28"/>
      <c r="AB520" s="98">
        <f t="shared" si="338"/>
        <v>100</v>
      </c>
    </row>
    <row r="521" spans="1:28" s="23" customFormat="1" ht="56.25" x14ac:dyDescent="0.3">
      <c r="A521" s="231" t="s">
        <v>394</v>
      </c>
      <c r="B521" s="24" t="s">
        <v>129</v>
      </c>
      <c r="C521" s="232" t="s">
        <v>35</v>
      </c>
      <c r="D521" s="214">
        <f t="shared" si="334"/>
        <v>6600</v>
      </c>
      <c r="E521" s="192"/>
      <c r="F521" s="25">
        <v>6600</v>
      </c>
      <c r="G521" s="25">
        <f t="shared" si="335"/>
        <v>19736</v>
      </c>
      <c r="H521" s="25"/>
      <c r="I521" s="25">
        <v>19736</v>
      </c>
      <c r="J521" s="25"/>
      <c r="K521" s="26"/>
      <c r="L521" s="26"/>
      <c r="M521" s="26"/>
      <c r="N521" s="26"/>
      <c r="O521" s="26"/>
      <c r="P521" s="30"/>
      <c r="Q521" s="26"/>
      <c r="R521" s="26"/>
      <c r="S521" s="88">
        <f t="shared" si="340"/>
        <v>0</v>
      </c>
      <c r="T521" s="97">
        <f t="shared" ref="T521:T551" si="342">SUM(U521:V521)</f>
        <v>19736</v>
      </c>
      <c r="U521" s="28">
        <f t="shared" ref="U521:U551" si="343">H521+J521+K521+M521+N521</f>
        <v>0</v>
      </c>
      <c r="V521" s="98">
        <f t="shared" ref="V521:V551" si="344">SUM(I521+O521+P521+Q521+R521)</f>
        <v>19736</v>
      </c>
      <c r="W521" s="192">
        <f t="shared" si="341"/>
        <v>19581.599999999999</v>
      </c>
      <c r="X521" s="28"/>
      <c r="Y521" s="98">
        <v>19581.599999999999</v>
      </c>
      <c r="Z521" s="179">
        <f t="shared" si="336"/>
        <v>99.217673287393595</v>
      </c>
      <c r="AA521" s="28"/>
      <c r="AB521" s="98">
        <f t="shared" si="338"/>
        <v>99.217673287393595</v>
      </c>
    </row>
    <row r="522" spans="1:28" s="23" customFormat="1" ht="37.5" x14ac:dyDescent="0.3">
      <c r="A522" s="231" t="s">
        <v>420</v>
      </c>
      <c r="B522" s="24" t="s">
        <v>129</v>
      </c>
      <c r="C522" s="232" t="s">
        <v>35</v>
      </c>
      <c r="D522" s="214">
        <f t="shared" si="334"/>
        <v>98</v>
      </c>
      <c r="E522" s="192"/>
      <c r="F522" s="25">
        <v>98</v>
      </c>
      <c r="G522" s="25">
        <f t="shared" si="335"/>
        <v>0</v>
      </c>
      <c r="H522" s="25"/>
      <c r="I522" s="25"/>
      <c r="J522" s="25"/>
      <c r="K522" s="26"/>
      <c r="L522" s="26"/>
      <c r="M522" s="26"/>
      <c r="N522" s="26"/>
      <c r="O522" s="26"/>
      <c r="P522" s="30"/>
      <c r="Q522" s="26"/>
      <c r="R522" s="26"/>
      <c r="S522" s="88">
        <f t="shared" si="340"/>
        <v>0</v>
      </c>
      <c r="T522" s="97">
        <f t="shared" si="342"/>
        <v>0</v>
      </c>
      <c r="U522" s="28">
        <f t="shared" si="343"/>
        <v>0</v>
      </c>
      <c r="V522" s="98">
        <f t="shared" si="344"/>
        <v>0</v>
      </c>
      <c r="W522" s="192">
        <f t="shared" si="341"/>
        <v>0</v>
      </c>
      <c r="X522" s="28"/>
      <c r="Y522" s="98"/>
      <c r="Z522" s="179"/>
      <c r="AA522" s="28"/>
      <c r="AB522" s="98"/>
    </row>
    <row r="523" spans="1:28" s="23" customFormat="1" ht="75" x14ac:dyDescent="0.3">
      <c r="A523" s="231" t="s">
        <v>421</v>
      </c>
      <c r="B523" s="24" t="s">
        <v>129</v>
      </c>
      <c r="C523" s="236" t="s">
        <v>35</v>
      </c>
      <c r="D523" s="214">
        <f t="shared" si="334"/>
        <v>14336</v>
      </c>
      <c r="E523" s="192"/>
      <c r="F523" s="25">
        <v>14336</v>
      </c>
      <c r="G523" s="25">
        <f t="shared" si="335"/>
        <v>14238</v>
      </c>
      <c r="H523" s="25"/>
      <c r="I523" s="25">
        <v>14238</v>
      </c>
      <c r="J523" s="25"/>
      <c r="K523" s="26"/>
      <c r="L523" s="26"/>
      <c r="M523" s="26"/>
      <c r="N523" s="26"/>
      <c r="O523" s="26"/>
      <c r="P523" s="30">
        <v>614</v>
      </c>
      <c r="Q523" s="26"/>
      <c r="R523" s="26"/>
      <c r="S523" s="88">
        <f t="shared" si="340"/>
        <v>614</v>
      </c>
      <c r="T523" s="97">
        <f t="shared" si="342"/>
        <v>14852</v>
      </c>
      <c r="U523" s="28">
        <f t="shared" si="343"/>
        <v>0</v>
      </c>
      <c r="V523" s="98">
        <f t="shared" si="344"/>
        <v>14852</v>
      </c>
      <c r="W523" s="192">
        <f t="shared" si="341"/>
        <v>14852</v>
      </c>
      <c r="X523" s="28"/>
      <c r="Y523" s="98">
        <v>14852</v>
      </c>
      <c r="Z523" s="179">
        <f t="shared" si="336"/>
        <v>100</v>
      </c>
      <c r="AA523" s="28"/>
      <c r="AB523" s="98">
        <f t="shared" si="338"/>
        <v>100</v>
      </c>
    </row>
    <row r="524" spans="1:28" s="23" customFormat="1" ht="18.75" x14ac:dyDescent="0.3">
      <c r="A524" s="229" t="s">
        <v>422</v>
      </c>
      <c r="B524" s="20" t="s">
        <v>129</v>
      </c>
      <c r="C524" s="237" t="s">
        <v>41</v>
      </c>
      <c r="D524" s="216">
        <f t="shared" si="334"/>
        <v>14226</v>
      </c>
      <c r="E524" s="201">
        <f>SUM(E525)</f>
        <v>0</v>
      </c>
      <c r="F524" s="51">
        <f>SUM(F525)</f>
        <v>14226</v>
      </c>
      <c r="G524" s="36">
        <f t="shared" si="335"/>
        <v>14226</v>
      </c>
      <c r="H524" s="51">
        <f>SUM(H525)</f>
        <v>0</v>
      </c>
      <c r="I524" s="51">
        <f t="shared" ref="I524:Y524" si="345">SUM(I525)</f>
        <v>14226</v>
      </c>
      <c r="J524" s="51">
        <f t="shared" si="345"/>
        <v>0</v>
      </c>
      <c r="K524" s="51">
        <f t="shared" si="345"/>
        <v>0</v>
      </c>
      <c r="L524" s="51">
        <f t="shared" si="345"/>
        <v>0</v>
      </c>
      <c r="M524" s="51">
        <f t="shared" si="345"/>
        <v>0</v>
      </c>
      <c r="N524" s="51">
        <f t="shared" si="345"/>
        <v>0</v>
      </c>
      <c r="O524" s="51">
        <f t="shared" si="345"/>
        <v>0</v>
      </c>
      <c r="P524" s="51">
        <f t="shared" si="345"/>
        <v>0</v>
      </c>
      <c r="Q524" s="51">
        <f t="shared" si="345"/>
        <v>0</v>
      </c>
      <c r="R524" s="51">
        <f t="shared" si="345"/>
        <v>0</v>
      </c>
      <c r="S524" s="89">
        <f t="shared" si="345"/>
        <v>0</v>
      </c>
      <c r="T524" s="115">
        <f t="shared" si="345"/>
        <v>14226</v>
      </c>
      <c r="U524" s="51">
        <f t="shared" si="345"/>
        <v>0</v>
      </c>
      <c r="V524" s="116">
        <f t="shared" si="345"/>
        <v>14226</v>
      </c>
      <c r="W524" s="201">
        <f t="shared" si="345"/>
        <v>14093.8</v>
      </c>
      <c r="X524" s="51">
        <f t="shared" si="345"/>
        <v>0</v>
      </c>
      <c r="Y524" s="116">
        <f t="shared" si="345"/>
        <v>14093.8</v>
      </c>
      <c r="Z524" s="178">
        <f t="shared" si="336"/>
        <v>99.070715591171094</v>
      </c>
      <c r="AA524" s="156">
        <v>0</v>
      </c>
      <c r="AB524" s="171">
        <f t="shared" si="338"/>
        <v>99.070715591171094</v>
      </c>
    </row>
    <row r="525" spans="1:28" s="23" customFormat="1" ht="37.5" x14ac:dyDescent="0.3">
      <c r="A525" s="231" t="s">
        <v>423</v>
      </c>
      <c r="B525" s="24" t="s">
        <v>129</v>
      </c>
      <c r="C525" s="236" t="s">
        <v>41</v>
      </c>
      <c r="D525" s="214">
        <f t="shared" si="334"/>
        <v>14226</v>
      </c>
      <c r="E525" s="192"/>
      <c r="F525" s="25">
        <v>14226</v>
      </c>
      <c r="G525" s="25">
        <f t="shared" si="335"/>
        <v>14226</v>
      </c>
      <c r="H525" s="25"/>
      <c r="I525" s="25">
        <v>14226</v>
      </c>
      <c r="J525" s="25"/>
      <c r="K525" s="26"/>
      <c r="L525" s="26"/>
      <c r="M525" s="26"/>
      <c r="N525" s="26"/>
      <c r="O525" s="26"/>
      <c r="P525" s="26"/>
      <c r="Q525" s="26"/>
      <c r="R525" s="26"/>
      <c r="S525" s="88">
        <f t="shared" si="340"/>
        <v>0</v>
      </c>
      <c r="T525" s="97">
        <f t="shared" si="342"/>
        <v>14226</v>
      </c>
      <c r="U525" s="28">
        <f t="shared" si="343"/>
        <v>0</v>
      </c>
      <c r="V525" s="98">
        <f t="shared" si="344"/>
        <v>14226</v>
      </c>
      <c r="W525" s="192">
        <f t="shared" ref="W525" si="346">SUM(X525:Y525)</f>
        <v>14093.8</v>
      </c>
      <c r="X525" s="28"/>
      <c r="Y525" s="98">
        <v>14093.8</v>
      </c>
      <c r="Z525" s="179">
        <f t="shared" si="336"/>
        <v>99.070715591171094</v>
      </c>
      <c r="AA525" s="28"/>
      <c r="AB525" s="98">
        <f t="shared" si="338"/>
        <v>99.070715591171094</v>
      </c>
    </row>
    <row r="526" spans="1:28" s="19" customFormat="1" ht="18.75" x14ac:dyDescent="0.3">
      <c r="A526" s="227" t="s">
        <v>424</v>
      </c>
      <c r="B526" s="49" t="s">
        <v>50</v>
      </c>
      <c r="C526" s="228" t="s">
        <v>25</v>
      </c>
      <c r="D526" s="215">
        <f t="shared" si="334"/>
        <v>211404.6</v>
      </c>
      <c r="E526" s="198">
        <f>SUM(E527+E537+E541)</f>
        <v>62891.6</v>
      </c>
      <c r="F526" s="17">
        <f>SUM(F527+F537+F541)</f>
        <v>148513</v>
      </c>
      <c r="G526" s="17">
        <f t="shared" si="335"/>
        <v>184289.7</v>
      </c>
      <c r="H526" s="17">
        <f t="shared" ref="H526:V526" si="347">SUM(H527+H537+H541)</f>
        <v>68832.399999999994</v>
      </c>
      <c r="I526" s="17">
        <f t="shared" si="347"/>
        <v>115457.3</v>
      </c>
      <c r="J526" s="17">
        <f t="shared" si="347"/>
        <v>636.1</v>
      </c>
      <c r="K526" s="17">
        <f t="shared" si="347"/>
        <v>0</v>
      </c>
      <c r="L526" s="17">
        <f t="shared" si="347"/>
        <v>0</v>
      </c>
      <c r="M526" s="17">
        <f t="shared" si="347"/>
        <v>0</v>
      </c>
      <c r="N526" s="17">
        <f t="shared" si="347"/>
        <v>0</v>
      </c>
      <c r="O526" s="17">
        <f t="shared" si="347"/>
        <v>-31369.7</v>
      </c>
      <c r="P526" s="17">
        <f t="shared" si="347"/>
        <v>0</v>
      </c>
      <c r="Q526" s="17">
        <f t="shared" si="347"/>
        <v>0</v>
      </c>
      <c r="R526" s="17">
        <f t="shared" si="347"/>
        <v>0</v>
      </c>
      <c r="S526" s="85">
        <f t="shared" si="347"/>
        <v>-30733.600000000002</v>
      </c>
      <c r="T526" s="108">
        <f t="shared" si="347"/>
        <v>153556.1</v>
      </c>
      <c r="U526" s="17">
        <f t="shared" si="347"/>
        <v>69468.5</v>
      </c>
      <c r="V526" s="109">
        <f t="shared" si="347"/>
        <v>84087.6</v>
      </c>
      <c r="W526" s="198">
        <f t="shared" ref="W526:Y526" si="348">SUM(W527+W537+W541)</f>
        <v>119545.29999999999</v>
      </c>
      <c r="X526" s="17">
        <f t="shared" si="348"/>
        <v>67779.5</v>
      </c>
      <c r="Y526" s="109">
        <f t="shared" si="348"/>
        <v>51765.8</v>
      </c>
      <c r="Z526" s="177">
        <f t="shared" si="336"/>
        <v>77.851221801022547</v>
      </c>
      <c r="AA526" s="18">
        <f t="shared" si="337"/>
        <v>97.568682208482983</v>
      </c>
      <c r="AB526" s="94">
        <f t="shared" si="338"/>
        <v>61.561752267873025</v>
      </c>
    </row>
    <row r="527" spans="1:28" s="23" customFormat="1" ht="18.75" x14ac:dyDescent="0.3">
      <c r="A527" s="229" t="s">
        <v>425</v>
      </c>
      <c r="B527" s="43" t="s">
        <v>50</v>
      </c>
      <c r="C527" s="230" t="s">
        <v>24</v>
      </c>
      <c r="D527" s="216">
        <f t="shared" si="334"/>
        <v>36882.199999999997</v>
      </c>
      <c r="E527" s="194">
        <f>SUM(E528+E529+E536+E535+E532)</f>
        <v>36882.199999999997</v>
      </c>
      <c r="F527" s="21">
        <f>SUM(F528+F529+F536+F535+F532)</f>
        <v>0</v>
      </c>
      <c r="G527" s="36">
        <f t="shared" si="335"/>
        <v>42160.5</v>
      </c>
      <c r="H527" s="21">
        <f t="shared" ref="H527:V527" si="349">SUM(H528+H529+H536+H535+H532)</f>
        <v>41120.5</v>
      </c>
      <c r="I527" s="21">
        <f t="shared" si="349"/>
        <v>1040</v>
      </c>
      <c r="J527" s="21">
        <f t="shared" si="349"/>
        <v>213.8</v>
      </c>
      <c r="K527" s="21">
        <f t="shared" si="349"/>
        <v>0</v>
      </c>
      <c r="L527" s="21">
        <f t="shared" si="349"/>
        <v>0</v>
      </c>
      <c r="M527" s="21">
        <f t="shared" si="349"/>
        <v>0</v>
      </c>
      <c r="N527" s="21">
        <f t="shared" si="349"/>
        <v>0</v>
      </c>
      <c r="O527" s="21">
        <f t="shared" si="349"/>
        <v>0</v>
      </c>
      <c r="P527" s="21">
        <f t="shared" si="349"/>
        <v>0</v>
      </c>
      <c r="Q527" s="21">
        <f t="shared" si="349"/>
        <v>0</v>
      </c>
      <c r="R527" s="21">
        <f t="shared" si="349"/>
        <v>0</v>
      </c>
      <c r="S527" s="82">
        <f t="shared" si="349"/>
        <v>213.8</v>
      </c>
      <c r="T527" s="101">
        <f t="shared" si="349"/>
        <v>42374.3</v>
      </c>
      <c r="U527" s="21">
        <f t="shared" si="349"/>
        <v>41334.300000000003</v>
      </c>
      <c r="V527" s="102">
        <f t="shared" si="349"/>
        <v>1040</v>
      </c>
      <c r="W527" s="194">
        <f t="shared" ref="W527:Y527" si="350">SUM(W528+W529+W536+W535+W532)</f>
        <v>42111.299999999996</v>
      </c>
      <c r="X527" s="21">
        <f t="shared" si="350"/>
        <v>41071.299999999996</v>
      </c>
      <c r="Y527" s="102">
        <f t="shared" si="350"/>
        <v>1040</v>
      </c>
      <c r="Z527" s="183">
        <f t="shared" si="336"/>
        <v>99.379340779670684</v>
      </c>
      <c r="AA527" s="155">
        <f t="shared" si="337"/>
        <v>99.363724558054685</v>
      </c>
      <c r="AB527" s="172">
        <f t="shared" si="338"/>
        <v>100</v>
      </c>
    </row>
    <row r="528" spans="1:28" s="23" customFormat="1" ht="37.5" x14ac:dyDescent="0.3">
      <c r="A528" s="231" t="s">
        <v>426</v>
      </c>
      <c r="B528" s="42" t="s">
        <v>50</v>
      </c>
      <c r="C528" s="232" t="s">
        <v>24</v>
      </c>
      <c r="D528" s="214">
        <f t="shared" si="334"/>
        <v>1875.4</v>
      </c>
      <c r="E528" s="192">
        <v>1875.4</v>
      </c>
      <c r="F528" s="25"/>
      <c r="G528" s="25">
        <f t="shared" si="335"/>
        <v>2375.4</v>
      </c>
      <c r="H528" s="25">
        <v>2375.4</v>
      </c>
      <c r="I528" s="25"/>
      <c r="J528" s="25"/>
      <c r="K528" s="26"/>
      <c r="L528" s="26"/>
      <c r="M528" s="26"/>
      <c r="N528" s="26"/>
      <c r="O528" s="26"/>
      <c r="P528" s="26"/>
      <c r="Q528" s="26"/>
      <c r="R528" s="26"/>
      <c r="S528" s="88">
        <f t="shared" si="340"/>
        <v>0</v>
      </c>
      <c r="T528" s="97">
        <f t="shared" si="342"/>
        <v>2375.4</v>
      </c>
      <c r="U528" s="28">
        <f t="shared" si="343"/>
        <v>2375.4</v>
      </c>
      <c r="V528" s="98">
        <f t="shared" si="344"/>
        <v>0</v>
      </c>
      <c r="W528" s="192">
        <f t="shared" ref="W528" si="351">SUM(X528:Y528)</f>
        <v>2339.1</v>
      </c>
      <c r="X528" s="28">
        <v>2339.1</v>
      </c>
      <c r="Y528" s="98"/>
      <c r="Z528" s="179">
        <f t="shared" si="336"/>
        <v>98.471836322303602</v>
      </c>
      <c r="AA528" s="28">
        <f t="shared" si="337"/>
        <v>98.471836322303602</v>
      </c>
      <c r="AB528" s="98"/>
    </row>
    <row r="529" spans="1:28" s="38" customFormat="1" ht="37.5" x14ac:dyDescent="0.3">
      <c r="A529" s="233" t="s">
        <v>427</v>
      </c>
      <c r="B529" s="45" t="s">
        <v>50</v>
      </c>
      <c r="C529" s="234" t="s">
        <v>24</v>
      </c>
      <c r="D529" s="217">
        <f t="shared" si="334"/>
        <v>34106.799999999996</v>
      </c>
      <c r="E529" s="202">
        <f>SUM(E530+E531)</f>
        <v>34106.799999999996</v>
      </c>
      <c r="F529" s="52">
        <f>SUM(F530+F531)</f>
        <v>0</v>
      </c>
      <c r="G529" s="37">
        <f t="shared" si="335"/>
        <v>37524.1</v>
      </c>
      <c r="H529" s="52">
        <f>SUM(H530+H531)</f>
        <v>37524.1</v>
      </c>
      <c r="I529" s="52">
        <f t="shared" ref="I529:V529" si="352">SUM(I530+I531)</f>
        <v>0</v>
      </c>
      <c r="J529" s="52">
        <f t="shared" si="352"/>
        <v>260</v>
      </c>
      <c r="K529" s="52">
        <f t="shared" si="352"/>
        <v>0</v>
      </c>
      <c r="L529" s="52">
        <f t="shared" si="352"/>
        <v>0</v>
      </c>
      <c r="M529" s="52">
        <f t="shared" si="352"/>
        <v>0</v>
      </c>
      <c r="N529" s="52">
        <f t="shared" si="352"/>
        <v>0</v>
      </c>
      <c r="O529" s="52">
        <f t="shared" si="352"/>
        <v>0</v>
      </c>
      <c r="P529" s="52">
        <f t="shared" si="352"/>
        <v>0</v>
      </c>
      <c r="Q529" s="52">
        <f t="shared" si="352"/>
        <v>0</v>
      </c>
      <c r="R529" s="52">
        <f t="shared" si="352"/>
        <v>0</v>
      </c>
      <c r="S529" s="90">
        <f t="shared" si="352"/>
        <v>260</v>
      </c>
      <c r="T529" s="117">
        <f t="shared" si="352"/>
        <v>37784.1</v>
      </c>
      <c r="U529" s="52">
        <f t="shared" si="352"/>
        <v>37784.1</v>
      </c>
      <c r="V529" s="118">
        <f t="shared" si="352"/>
        <v>0</v>
      </c>
      <c r="W529" s="202">
        <f t="shared" ref="W529:Y529" si="353">SUM(W530+W531)</f>
        <v>37564.199999999997</v>
      </c>
      <c r="X529" s="52">
        <f t="shared" si="353"/>
        <v>37564.199999999997</v>
      </c>
      <c r="Y529" s="118">
        <f t="shared" si="353"/>
        <v>0</v>
      </c>
      <c r="Z529" s="179">
        <f t="shared" si="336"/>
        <v>99.418009162584255</v>
      </c>
      <c r="AA529" s="28">
        <f t="shared" si="337"/>
        <v>99.418009162584255</v>
      </c>
      <c r="AB529" s="98"/>
    </row>
    <row r="530" spans="1:28" s="23" customFormat="1" ht="18.75" x14ac:dyDescent="0.3">
      <c r="A530" s="231" t="s">
        <v>323</v>
      </c>
      <c r="B530" s="42" t="s">
        <v>50</v>
      </c>
      <c r="C530" s="232" t="s">
        <v>24</v>
      </c>
      <c r="D530" s="214">
        <f t="shared" si="334"/>
        <v>26248.1</v>
      </c>
      <c r="E530" s="192">
        <v>26248.1</v>
      </c>
      <c r="F530" s="25"/>
      <c r="G530" s="25">
        <f t="shared" si="335"/>
        <v>29051.599999999999</v>
      </c>
      <c r="H530" s="25">
        <v>29051.599999999999</v>
      </c>
      <c r="I530" s="25"/>
      <c r="J530" s="25"/>
      <c r="K530" s="26"/>
      <c r="L530" s="26"/>
      <c r="M530" s="26"/>
      <c r="N530" s="26"/>
      <c r="O530" s="26"/>
      <c r="P530" s="26"/>
      <c r="Q530" s="26"/>
      <c r="R530" s="26"/>
      <c r="S530" s="88">
        <f t="shared" si="340"/>
        <v>0</v>
      </c>
      <c r="T530" s="97">
        <f t="shared" si="342"/>
        <v>29051.599999999999</v>
      </c>
      <c r="U530" s="28">
        <f t="shared" si="343"/>
        <v>29051.599999999999</v>
      </c>
      <c r="V530" s="98">
        <f t="shared" si="344"/>
        <v>0</v>
      </c>
      <c r="W530" s="192">
        <f t="shared" ref="W530:W536" si="354">SUM(X530:Y530)</f>
        <v>28881.8</v>
      </c>
      <c r="X530" s="28">
        <v>28881.8</v>
      </c>
      <c r="Y530" s="98"/>
      <c r="Z530" s="179">
        <f t="shared" si="336"/>
        <v>99.415522725082269</v>
      </c>
      <c r="AA530" s="28">
        <f t="shared" si="337"/>
        <v>99.415522725082269</v>
      </c>
      <c r="AB530" s="98"/>
    </row>
    <row r="531" spans="1:28" s="23" customFormat="1" ht="18.75" x14ac:dyDescent="0.3">
      <c r="A531" s="231" t="s">
        <v>428</v>
      </c>
      <c r="B531" s="42" t="s">
        <v>50</v>
      </c>
      <c r="C531" s="232" t="s">
        <v>24</v>
      </c>
      <c r="D531" s="214">
        <f t="shared" si="334"/>
        <v>7858.7</v>
      </c>
      <c r="E531" s="192">
        <v>7858.7</v>
      </c>
      <c r="F531" s="25"/>
      <c r="G531" s="25">
        <f t="shared" si="335"/>
        <v>8472.5</v>
      </c>
      <c r="H531" s="25">
        <v>8472.5</v>
      </c>
      <c r="I531" s="25"/>
      <c r="J531" s="25">
        <v>260</v>
      </c>
      <c r="K531" s="26"/>
      <c r="L531" s="26"/>
      <c r="M531" s="26"/>
      <c r="N531" s="26"/>
      <c r="O531" s="26"/>
      <c r="P531" s="26"/>
      <c r="Q531" s="26"/>
      <c r="R531" s="26"/>
      <c r="S531" s="88">
        <f t="shared" si="340"/>
        <v>260</v>
      </c>
      <c r="T531" s="97">
        <f t="shared" si="342"/>
        <v>8732.5</v>
      </c>
      <c r="U531" s="28">
        <f t="shared" si="343"/>
        <v>8732.5</v>
      </c>
      <c r="V531" s="98">
        <f t="shared" si="344"/>
        <v>0</v>
      </c>
      <c r="W531" s="192">
        <f t="shared" si="354"/>
        <v>8682.4</v>
      </c>
      <c r="X531" s="28">
        <v>8682.4</v>
      </c>
      <c r="Y531" s="98"/>
      <c r="Z531" s="179">
        <f t="shared" si="336"/>
        <v>99.426281133695966</v>
      </c>
      <c r="AA531" s="28">
        <f t="shared" si="337"/>
        <v>99.426281133695966</v>
      </c>
      <c r="AB531" s="98"/>
    </row>
    <row r="532" spans="1:28" s="38" customFormat="1" ht="18.75" x14ac:dyDescent="0.3">
      <c r="A532" s="233" t="s">
        <v>429</v>
      </c>
      <c r="B532" s="45"/>
      <c r="C532" s="234"/>
      <c r="D532" s="217">
        <f t="shared" si="334"/>
        <v>900</v>
      </c>
      <c r="E532" s="196">
        <f>E533+E534</f>
        <v>900</v>
      </c>
      <c r="F532" s="39">
        <f>F533+F534</f>
        <v>0</v>
      </c>
      <c r="G532" s="37">
        <f t="shared" si="335"/>
        <v>2261</v>
      </c>
      <c r="H532" s="39">
        <f>H533+H534</f>
        <v>1221</v>
      </c>
      <c r="I532" s="39">
        <f>I533+I534</f>
        <v>1040</v>
      </c>
      <c r="J532" s="39">
        <f t="shared" ref="J532:R532" si="355">J533+J534</f>
        <v>-46.2</v>
      </c>
      <c r="K532" s="39">
        <f t="shared" si="355"/>
        <v>0</v>
      </c>
      <c r="L532" s="39">
        <f t="shared" si="355"/>
        <v>0</v>
      </c>
      <c r="M532" s="39">
        <f t="shared" si="355"/>
        <v>0</v>
      </c>
      <c r="N532" s="39">
        <f t="shared" si="355"/>
        <v>0</v>
      </c>
      <c r="O532" s="39">
        <f t="shared" si="355"/>
        <v>0</v>
      </c>
      <c r="P532" s="39">
        <f t="shared" si="355"/>
        <v>0</v>
      </c>
      <c r="Q532" s="39">
        <f t="shared" si="355"/>
        <v>0</v>
      </c>
      <c r="R532" s="39">
        <f t="shared" si="355"/>
        <v>0</v>
      </c>
      <c r="S532" s="84">
        <f t="shared" si="340"/>
        <v>-46.2</v>
      </c>
      <c r="T532" s="105">
        <f>SUM(T533:T534)</f>
        <v>2214.8000000000002</v>
      </c>
      <c r="U532" s="39">
        <f>SUM(U533:U534)</f>
        <v>1174.8</v>
      </c>
      <c r="V532" s="106">
        <f t="shared" ref="V532:Y532" si="356">SUM(V533:V534)</f>
        <v>1040</v>
      </c>
      <c r="W532" s="196">
        <f t="shared" si="356"/>
        <v>2208</v>
      </c>
      <c r="X532" s="39">
        <f t="shared" si="356"/>
        <v>1168</v>
      </c>
      <c r="Y532" s="106">
        <f t="shared" si="356"/>
        <v>1040</v>
      </c>
      <c r="Z532" s="179">
        <f t="shared" si="336"/>
        <v>99.692974534946714</v>
      </c>
      <c r="AA532" s="28">
        <f t="shared" si="337"/>
        <v>99.421178072863469</v>
      </c>
      <c r="AB532" s="98">
        <f t="shared" si="338"/>
        <v>100</v>
      </c>
    </row>
    <row r="533" spans="1:28" s="23" customFormat="1" ht="18.75" x14ac:dyDescent="0.3">
      <c r="A533" s="231" t="s">
        <v>323</v>
      </c>
      <c r="B533" s="42" t="s">
        <v>50</v>
      </c>
      <c r="C533" s="232" t="s">
        <v>24</v>
      </c>
      <c r="D533" s="214">
        <f t="shared" si="334"/>
        <v>700</v>
      </c>
      <c r="E533" s="192">
        <v>700</v>
      </c>
      <c r="F533" s="25"/>
      <c r="G533" s="25">
        <f t="shared" si="335"/>
        <v>1954</v>
      </c>
      <c r="H533" s="25">
        <v>914</v>
      </c>
      <c r="I533" s="25">
        <v>1040</v>
      </c>
      <c r="J533" s="25">
        <v>-46.2</v>
      </c>
      <c r="K533" s="26"/>
      <c r="L533" s="26"/>
      <c r="M533" s="26"/>
      <c r="N533" s="26"/>
      <c r="O533" s="26"/>
      <c r="P533" s="26"/>
      <c r="Q533" s="26"/>
      <c r="R533" s="26"/>
      <c r="S533" s="88">
        <f t="shared" si="340"/>
        <v>-46.2</v>
      </c>
      <c r="T533" s="97">
        <f t="shared" si="342"/>
        <v>1907.8</v>
      </c>
      <c r="U533" s="28">
        <f t="shared" si="343"/>
        <v>867.8</v>
      </c>
      <c r="V533" s="98">
        <f t="shared" si="344"/>
        <v>1040</v>
      </c>
      <c r="W533" s="192">
        <f t="shared" si="354"/>
        <v>1903</v>
      </c>
      <c r="X533" s="28">
        <v>863</v>
      </c>
      <c r="Y533" s="98">
        <v>1040</v>
      </c>
      <c r="Z533" s="179">
        <f t="shared" si="336"/>
        <v>99.748401299926613</v>
      </c>
      <c r="AA533" s="28">
        <f t="shared" si="337"/>
        <v>99.446877160636092</v>
      </c>
      <c r="AB533" s="98">
        <f t="shared" si="338"/>
        <v>100</v>
      </c>
    </row>
    <row r="534" spans="1:28" s="23" customFormat="1" ht="18.75" x14ac:dyDescent="0.3">
      <c r="A534" s="231" t="s">
        <v>428</v>
      </c>
      <c r="B534" s="42" t="s">
        <v>50</v>
      </c>
      <c r="C534" s="232" t="s">
        <v>24</v>
      </c>
      <c r="D534" s="214">
        <f t="shared" si="334"/>
        <v>200</v>
      </c>
      <c r="E534" s="192">
        <v>200</v>
      </c>
      <c r="F534" s="25"/>
      <c r="G534" s="25">
        <f t="shared" si="335"/>
        <v>307</v>
      </c>
      <c r="H534" s="25">
        <v>307</v>
      </c>
      <c r="I534" s="25"/>
      <c r="J534" s="25"/>
      <c r="K534" s="26"/>
      <c r="L534" s="26"/>
      <c r="M534" s="26"/>
      <c r="N534" s="26"/>
      <c r="O534" s="26"/>
      <c r="P534" s="26"/>
      <c r="Q534" s="26"/>
      <c r="R534" s="26"/>
      <c r="S534" s="88">
        <f t="shared" si="340"/>
        <v>0</v>
      </c>
      <c r="T534" s="97">
        <f t="shared" si="342"/>
        <v>307</v>
      </c>
      <c r="U534" s="28">
        <f t="shared" si="343"/>
        <v>307</v>
      </c>
      <c r="V534" s="98">
        <f t="shared" si="344"/>
        <v>0</v>
      </c>
      <c r="W534" s="192">
        <f t="shared" si="354"/>
        <v>305</v>
      </c>
      <c r="X534" s="28">
        <v>305</v>
      </c>
      <c r="Y534" s="98"/>
      <c r="Z534" s="179">
        <f t="shared" si="336"/>
        <v>99.348534201954394</v>
      </c>
      <c r="AA534" s="28">
        <f t="shared" si="337"/>
        <v>99.348534201954394</v>
      </c>
      <c r="AB534" s="98"/>
    </row>
    <row r="535" spans="1:28" s="23" customFormat="1" ht="18.75" hidden="1" outlineLevel="1" x14ac:dyDescent="0.3">
      <c r="A535" s="231" t="s">
        <v>430</v>
      </c>
      <c r="B535" s="42" t="s">
        <v>50</v>
      </c>
      <c r="C535" s="232" t="s">
        <v>24</v>
      </c>
      <c r="D535" s="214">
        <f t="shared" si="334"/>
        <v>0</v>
      </c>
      <c r="E535" s="192"/>
      <c r="F535" s="25"/>
      <c r="G535" s="25">
        <f t="shared" si="335"/>
        <v>0</v>
      </c>
      <c r="H535" s="25"/>
      <c r="I535" s="25"/>
      <c r="J535" s="25"/>
      <c r="K535" s="26"/>
      <c r="L535" s="26"/>
      <c r="M535" s="26"/>
      <c r="N535" s="26"/>
      <c r="O535" s="26"/>
      <c r="P535" s="26"/>
      <c r="Q535" s="26"/>
      <c r="R535" s="26"/>
      <c r="S535" s="88">
        <f t="shared" si="340"/>
        <v>0</v>
      </c>
      <c r="T535" s="97">
        <f t="shared" si="342"/>
        <v>0</v>
      </c>
      <c r="U535" s="28">
        <f t="shared" si="343"/>
        <v>0</v>
      </c>
      <c r="V535" s="98">
        <f t="shared" si="344"/>
        <v>0</v>
      </c>
      <c r="W535" s="192">
        <f t="shared" si="354"/>
        <v>0</v>
      </c>
      <c r="X535" s="28"/>
      <c r="Y535" s="98"/>
      <c r="Z535" s="179"/>
      <c r="AA535" s="28"/>
      <c r="AB535" s="98"/>
    </row>
    <row r="536" spans="1:28" s="23" customFormat="1" ht="37.5" hidden="1" outlineLevel="1" x14ac:dyDescent="0.3">
      <c r="A536" s="231" t="s">
        <v>431</v>
      </c>
      <c r="B536" s="42" t="s">
        <v>50</v>
      </c>
      <c r="C536" s="232" t="s">
        <v>24</v>
      </c>
      <c r="D536" s="214">
        <f t="shared" si="334"/>
        <v>0</v>
      </c>
      <c r="E536" s="192"/>
      <c r="F536" s="25"/>
      <c r="G536" s="25">
        <f t="shared" si="335"/>
        <v>0</v>
      </c>
      <c r="H536" s="25"/>
      <c r="I536" s="25"/>
      <c r="J536" s="25"/>
      <c r="K536" s="26"/>
      <c r="L536" s="26"/>
      <c r="M536" s="26"/>
      <c r="N536" s="26"/>
      <c r="O536" s="26"/>
      <c r="P536" s="26"/>
      <c r="Q536" s="26"/>
      <c r="R536" s="26"/>
      <c r="S536" s="88">
        <f t="shared" si="340"/>
        <v>0</v>
      </c>
      <c r="T536" s="97">
        <f t="shared" si="342"/>
        <v>0</v>
      </c>
      <c r="U536" s="28">
        <f t="shared" si="343"/>
        <v>0</v>
      </c>
      <c r="V536" s="98">
        <f t="shared" si="344"/>
        <v>0</v>
      </c>
      <c r="W536" s="192">
        <f t="shared" si="354"/>
        <v>0</v>
      </c>
      <c r="X536" s="28"/>
      <c r="Y536" s="98"/>
      <c r="Z536" s="179"/>
      <c r="AA536" s="28"/>
      <c r="AB536" s="98"/>
    </row>
    <row r="537" spans="1:28" s="23" customFormat="1" ht="18.75" collapsed="1" x14ac:dyDescent="0.3">
      <c r="A537" s="229" t="s">
        <v>432</v>
      </c>
      <c r="B537" s="43" t="s">
        <v>50</v>
      </c>
      <c r="C537" s="230" t="s">
        <v>27</v>
      </c>
      <c r="D537" s="216">
        <f t="shared" si="334"/>
        <v>158329.4</v>
      </c>
      <c r="E537" s="201">
        <f>SUM(E539+E538+E540)</f>
        <v>9816.4</v>
      </c>
      <c r="F537" s="51">
        <f>SUM(F539+F538)</f>
        <v>148513</v>
      </c>
      <c r="G537" s="36">
        <f t="shared" si="335"/>
        <v>125242.4</v>
      </c>
      <c r="H537" s="51">
        <f>SUM(H539+H538+H540)</f>
        <v>10825.099999999999</v>
      </c>
      <c r="I537" s="51">
        <f>SUM(I539+I538+I540)</f>
        <v>114417.3</v>
      </c>
      <c r="J537" s="51">
        <f t="shared" ref="J537:V537" si="357">SUM(J539+J538+J540)</f>
        <v>-435.3</v>
      </c>
      <c r="K537" s="51">
        <f t="shared" si="357"/>
        <v>0</v>
      </c>
      <c r="L537" s="51">
        <f t="shared" si="357"/>
        <v>0</v>
      </c>
      <c r="M537" s="51">
        <f t="shared" si="357"/>
        <v>0</v>
      </c>
      <c r="N537" s="51">
        <f t="shared" si="357"/>
        <v>0</v>
      </c>
      <c r="O537" s="51">
        <f t="shared" si="357"/>
        <v>-31369.7</v>
      </c>
      <c r="P537" s="51">
        <f t="shared" si="357"/>
        <v>0</v>
      </c>
      <c r="Q537" s="51">
        <f t="shared" si="357"/>
        <v>0</v>
      </c>
      <c r="R537" s="51">
        <f t="shared" si="357"/>
        <v>0</v>
      </c>
      <c r="S537" s="89">
        <f t="shared" si="357"/>
        <v>-31805</v>
      </c>
      <c r="T537" s="115">
        <f t="shared" si="357"/>
        <v>93437.400000000009</v>
      </c>
      <c r="U537" s="51">
        <f t="shared" si="357"/>
        <v>10389.799999999999</v>
      </c>
      <c r="V537" s="116">
        <f t="shared" si="357"/>
        <v>83047.600000000006</v>
      </c>
      <c r="W537" s="201">
        <f t="shared" ref="W537:Y537" si="358">SUM(W539+W538+W540)</f>
        <v>59788</v>
      </c>
      <c r="X537" s="51">
        <f t="shared" si="358"/>
        <v>9062.2000000000007</v>
      </c>
      <c r="Y537" s="116">
        <f t="shared" si="358"/>
        <v>50725.8</v>
      </c>
      <c r="Z537" s="178">
        <f t="shared" si="336"/>
        <v>63.987225671947201</v>
      </c>
      <c r="AA537" s="156">
        <f t="shared" si="337"/>
        <v>87.222083196981671</v>
      </c>
      <c r="AB537" s="171">
        <f t="shared" si="338"/>
        <v>61.08039244963129</v>
      </c>
    </row>
    <row r="538" spans="1:28" s="23" customFormat="1" ht="75" x14ac:dyDescent="0.3">
      <c r="A538" s="231" t="s">
        <v>433</v>
      </c>
      <c r="B538" s="42" t="s">
        <v>50</v>
      </c>
      <c r="C538" s="232" t="s">
        <v>27</v>
      </c>
      <c r="D538" s="214">
        <f t="shared" si="334"/>
        <v>0</v>
      </c>
      <c r="E538" s="192"/>
      <c r="F538" s="25"/>
      <c r="G538" s="25">
        <f t="shared" si="335"/>
        <v>3464.8</v>
      </c>
      <c r="H538" s="25">
        <v>464.8</v>
      </c>
      <c r="I538" s="25">
        <v>3000</v>
      </c>
      <c r="J538" s="25">
        <v>-435.3</v>
      </c>
      <c r="K538" s="26"/>
      <c r="L538" s="26"/>
      <c r="M538" s="26"/>
      <c r="N538" s="26"/>
      <c r="O538" s="26"/>
      <c r="P538" s="26"/>
      <c r="Q538" s="26"/>
      <c r="R538" s="26"/>
      <c r="S538" s="88">
        <f t="shared" si="340"/>
        <v>-435.3</v>
      </c>
      <c r="T538" s="97">
        <f t="shared" si="342"/>
        <v>3029.5</v>
      </c>
      <c r="U538" s="28">
        <f t="shared" si="343"/>
        <v>29.5</v>
      </c>
      <c r="V538" s="98">
        <f t="shared" si="344"/>
        <v>3000</v>
      </c>
      <c r="W538" s="192">
        <f t="shared" ref="W538:W540" si="359">SUM(X538:Y538)</f>
        <v>29.5</v>
      </c>
      <c r="X538" s="28">
        <v>29.5</v>
      </c>
      <c r="Y538" s="98">
        <v>0</v>
      </c>
      <c r="Z538" s="179">
        <f t="shared" si="336"/>
        <v>0.97375804588215875</v>
      </c>
      <c r="AA538" s="28">
        <f t="shared" si="337"/>
        <v>100</v>
      </c>
      <c r="AB538" s="98">
        <f t="shared" si="338"/>
        <v>0</v>
      </c>
    </row>
    <row r="539" spans="1:28" s="23" customFormat="1" ht="56.25" x14ac:dyDescent="0.3">
      <c r="A539" s="231" t="s">
        <v>434</v>
      </c>
      <c r="B539" s="42" t="s">
        <v>50</v>
      </c>
      <c r="C539" s="232" t="s">
        <v>27</v>
      </c>
      <c r="D539" s="214">
        <v>158329.4</v>
      </c>
      <c r="E539" s="192">
        <v>7816.4</v>
      </c>
      <c r="F539" s="25">
        <v>148513</v>
      </c>
      <c r="G539" s="25">
        <f t="shared" si="335"/>
        <v>121777.60000000001</v>
      </c>
      <c r="H539" s="25">
        <v>10360.299999999999</v>
      </c>
      <c r="I539" s="25">
        <v>111417.3</v>
      </c>
      <c r="J539" s="25"/>
      <c r="K539" s="26"/>
      <c r="L539" s="26"/>
      <c r="M539" s="26"/>
      <c r="N539" s="26"/>
      <c r="O539" s="26">
        <v>-31369.7</v>
      </c>
      <c r="P539" s="26"/>
      <c r="Q539" s="26"/>
      <c r="R539" s="26"/>
      <c r="S539" s="88">
        <f t="shared" si="340"/>
        <v>-31369.7</v>
      </c>
      <c r="T539" s="97">
        <f t="shared" si="342"/>
        <v>90407.900000000009</v>
      </c>
      <c r="U539" s="28">
        <f t="shared" si="343"/>
        <v>10360.299999999999</v>
      </c>
      <c r="V539" s="98">
        <f t="shared" si="344"/>
        <v>80047.600000000006</v>
      </c>
      <c r="W539" s="192">
        <f t="shared" si="359"/>
        <v>59758.5</v>
      </c>
      <c r="X539" s="28">
        <v>9032.7000000000007</v>
      </c>
      <c r="Y539" s="98">
        <v>50725.8</v>
      </c>
      <c r="Z539" s="179">
        <f t="shared" si="336"/>
        <v>66.098759068621206</v>
      </c>
      <c r="AA539" s="28">
        <f t="shared" si="337"/>
        <v>87.185699255813063</v>
      </c>
      <c r="AB539" s="98">
        <f t="shared" si="338"/>
        <v>63.369545120653214</v>
      </c>
    </row>
    <row r="540" spans="1:28" s="23" customFormat="1" ht="18.75" x14ac:dyDescent="0.3">
      <c r="A540" s="231" t="s">
        <v>435</v>
      </c>
      <c r="B540" s="42" t="s">
        <v>50</v>
      </c>
      <c r="C540" s="232" t="s">
        <v>27</v>
      </c>
      <c r="D540" s="214"/>
      <c r="E540" s="192">
        <v>2000</v>
      </c>
      <c r="F540" s="25"/>
      <c r="G540" s="25">
        <f t="shared" si="335"/>
        <v>0</v>
      </c>
      <c r="H540" s="25"/>
      <c r="I540" s="25"/>
      <c r="J540" s="25"/>
      <c r="K540" s="26"/>
      <c r="L540" s="26"/>
      <c r="M540" s="26"/>
      <c r="N540" s="26"/>
      <c r="O540" s="26"/>
      <c r="P540" s="26"/>
      <c r="Q540" s="26"/>
      <c r="R540" s="26"/>
      <c r="S540" s="88">
        <f t="shared" si="340"/>
        <v>0</v>
      </c>
      <c r="T540" s="97">
        <f t="shared" si="342"/>
        <v>0</v>
      </c>
      <c r="U540" s="28">
        <f t="shared" si="343"/>
        <v>0</v>
      </c>
      <c r="V540" s="98">
        <f t="shared" si="344"/>
        <v>0</v>
      </c>
      <c r="W540" s="192">
        <f t="shared" si="359"/>
        <v>0</v>
      </c>
      <c r="X540" s="28"/>
      <c r="Y540" s="98"/>
      <c r="Z540" s="179"/>
      <c r="AA540" s="28"/>
      <c r="AB540" s="98"/>
    </row>
    <row r="541" spans="1:28" s="23" customFormat="1" ht="18.75" x14ac:dyDescent="0.3">
      <c r="A541" s="229" t="s">
        <v>436</v>
      </c>
      <c r="B541" s="43" t="s">
        <v>50</v>
      </c>
      <c r="C541" s="230" t="s">
        <v>38</v>
      </c>
      <c r="D541" s="213">
        <f t="shared" si="334"/>
        <v>16193</v>
      </c>
      <c r="E541" s="194">
        <f>SUM(E542:E543)</f>
        <v>16193</v>
      </c>
      <c r="F541" s="21">
        <f>SUM(F542:F543)</f>
        <v>0</v>
      </c>
      <c r="G541" s="21">
        <f t="shared" si="335"/>
        <v>16886.8</v>
      </c>
      <c r="H541" s="21">
        <f>SUM(H542:H543)</f>
        <v>16886.8</v>
      </c>
      <c r="I541" s="21">
        <f t="shared" ref="I541:V541" si="360">SUM(I542:I543)</f>
        <v>0</v>
      </c>
      <c r="J541" s="21">
        <f t="shared" si="360"/>
        <v>857.6</v>
      </c>
      <c r="K541" s="21">
        <f t="shared" si="360"/>
        <v>0</v>
      </c>
      <c r="L541" s="21">
        <f t="shared" si="360"/>
        <v>0</v>
      </c>
      <c r="M541" s="21">
        <f t="shared" si="360"/>
        <v>0</v>
      </c>
      <c r="N541" s="21">
        <f t="shared" si="360"/>
        <v>0</v>
      </c>
      <c r="O541" s="21">
        <f t="shared" si="360"/>
        <v>0</v>
      </c>
      <c r="P541" s="21">
        <f t="shared" si="360"/>
        <v>0</v>
      </c>
      <c r="Q541" s="21">
        <f t="shared" si="360"/>
        <v>0</v>
      </c>
      <c r="R541" s="21">
        <f t="shared" si="360"/>
        <v>0</v>
      </c>
      <c r="S541" s="82">
        <f t="shared" si="360"/>
        <v>857.6</v>
      </c>
      <c r="T541" s="101">
        <f t="shared" si="360"/>
        <v>17744.400000000001</v>
      </c>
      <c r="U541" s="21">
        <f>SUM(U542:U543)</f>
        <v>17744.400000000001</v>
      </c>
      <c r="V541" s="102">
        <f t="shared" si="360"/>
        <v>0</v>
      </c>
      <c r="W541" s="194">
        <f t="shared" ref="W541" si="361">SUM(W542:W543)</f>
        <v>17646</v>
      </c>
      <c r="X541" s="21">
        <f>SUM(X542:X543)</f>
        <v>17646</v>
      </c>
      <c r="Y541" s="102">
        <f t="shared" ref="Y541" si="362">SUM(Y542:Y543)</f>
        <v>0</v>
      </c>
      <c r="Z541" s="178">
        <f t="shared" si="336"/>
        <v>99.445458848988963</v>
      </c>
      <c r="AA541" s="156">
        <f t="shared" si="337"/>
        <v>99.445458848988963</v>
      </c>
      <c r="AB541" s="171">
        <v>0</v>
      </c>
    </row>
    <row r="542" spans="1:28" s="23" customFormat="1" ht="18.75" x14ac:dyDescent="0.3">
      <c r="A542" s="231" t="s">
        <v>437</v>
      </c>
      <c r="B542" s="42" t="s">
        <v>50</v>
      </c>
      <c r="C542" s="232" t="s">
        <v>38</v>
      </c>
      <c r="D542" s="214">
        <f t="shared" si="334"/>
        <v>5305.7</v>
      </c>
      <c r="E542" s="192">
        <v>5305.7</v>
      </c>
      <c r="F542" s="25"/>
      <c r="G542" s="25">
        <f t="shared" si="335"/>
        <v>5241.5</v>
      </c>
      <c r="H542" s="25">
        <v>5241.5</v>
      </c>
      <c r="I542" s="25"/>
      <c r="J542" s="44"/>
      <c r="K542" s="26"/>
      <c r="L542" s="26"/>
      <c r="M542" s="26"/>
      <c r="N542" s="26"/>
      <c r="O542" s="26"/>
      <c r="P542" s="26"/>
      <c r="Q542" s="26"/>
      <c r="R542" s="26"/>
      <c r="S542" s="88">
        <f t="shared" si="340"/>
        <v>0</v>
      </c>
      <c r="T542" s="97">
        <f t="shared" si="342"/>
        <v>5241.5</v>
      </c>
      <c r="U542" s="28">
        <f t="shared" si="343"/>
        <v>5241.5</v>
      </c>
      <c r="V542" s="98">
        <f t="shared" si="344"/>
        <v>0</v>
      </c>
      <c r="W542" s="192">
        <f t="shared" ref="W542:W543" si="363">SUM(X542:Y542)</f>
        <v>5238.3</v>
      </c>
      <c r="X542" s="28">
        <v>5238.3</v>
      </c>
      <c r="Y542" s="98"/>
      <c r="Z542" s="179">
        <f t="shared" si="336"/>
        <v>99.938948774205855</v>
      </c>
      <c r="AA542" s="28">
        <f t="shared" si="337"/>
        <v>99.938948774205855</v>
      </c>
      <c r="AB542" s="98"/>
    </row>
    <row r="543" spans="1:28" s="23" customFormat="1" ht="18.75" x14ac:dyDescent="0.3">
      <c r="A543" s="231" t="s">
        <v>438</v>
      </c>
      <c r="B543" s="42" t="s">
        <v>50</v>
      </c>
      <c r="C543" s="232" t="s">
        <v>38</v>
      </c>
      <c r="D543" s="214">
        <f t="shared" si="334"/>
        <v>10887.3</v>
      </c>
      <c r="E543" s="192">
        <v>10887.3</v>
      </c>
      <c r="F543" s="25"/>
      <c r="G543" s="25">
        <f t="shared" si="335"/>
        <v>11645.3</v>
      </c>
      <c r="H543" s="25">
        <v>11645.3</v>
      </c>
      <c r="I543" s="25"/>
      <c r="J543" s="25">
        <v>857.6</v>
      </c>
      <c r="K543" s="26"/>
      <c r="L543" s="26"/>
      <c r="M543" s="26"/>
      <c r="N543" s="26"/>
      <c r="O543" s="26"/>
      <c r="P543" s="26"/>
      <c r="Q543" s="26"/>
      <c r="R543" s="26"/>
      <c r="S543" s="88">
        <f t="shared" si="340"/>
        <v>857.6</v>
      </c>
      <c r="T543" s="97">
        <f t="shared" si="342"/>
        <v>12502.9</v>
      </c>
      <c r="U543" s="28">
        <f>H543+J543+K543+M543+N543+L543</f>
        <v>12502.9</v>
      </c>
      <c r="V543" s="98">
        <f t="shared" si="344"/>
        <v>0</v>
      </c>
      <c r="W543" s="192">
        <f t="shared" si="363"/>
        <v>12407.7</v>
      </c>
      <c r="X543" s="28">
        <v>12407.7</v>
      </c>
      <c r="Y543" s="98"/>
      <c r="Z543" s="179">
        <f t="shared" si="336"/>
        <v>99.238576650217155</v>
      </c>
      <c r="AA543" s="28">
        <f t="shared" si="337"/>
        <v>99.238576650217155</v>
      </c>
      <c r="AB543" s="98"/>
    </row>
    <row r="544" spans="1:28" s="19" customFormat="1" ht="18.75" x14ac:dyDescent="0.3">
      <c r="A544" s="227" t="s">
        <v>439</v>
      </c>
      <c r="B544" s="49" t="s">
        <v>142</v>
      </c>
      <c r="C544" s="228" t="s">
        <v>25</v>
      </c>
      <c r="D544" s="215">
        <f t="shared" si="334"/>
        <v>7942.5</v>
      </c>
      <c r="E544" s="177">
        <f>SUM(E545+E548)</f>
        <v>7942.5</v>
      </c>
      <c r="F544" s="18">
        <f>SUM(F545)</f>
        <v>0</v>
      </c>
      <c r="G544" s="17">
        <f t="shared" si="335"/>
        <v>12237.2</v>
      </c>
      <c r="H544" s="18">
        <f>SUM(H545+H548)</f>
        <v>12237.2</v>
      </c>
      <c r="I544" s="18">
        <f t="shared" ref="I544:V544" si="364">SUM(I545+I548)</f>
        <v>0</v>
      </c>
      <c r="J544" s="18">
        <f t="shared" si="364"/>
        <v>0</v>
      </c>
      <c r="K544" s="18">
        <f t="shared" si="364"/>
        <v>0</v>
      </c>
      <c r="L544" s="18">
        <f t="shared" si="364"/>
        <v>200</v>
      </c>
      <c r="M544" s="18">
        <f t="shared" si="364"/>
        <v>0</v>
      </c>
      <c r="N544" s="18">
        <f t="shared" si="364"/>
        <v>0</v>
      </c>
      <c r="O544" s="18">
        <f t="shared" si="364"/>
        <v>0</v>
      </c>
      <c r="P544" s="18">
        <f t="shared" si="364"/>
        <v>0</v>
      </c>
      <c r="Q544" s="18">
        <f t="shared" si="364"/>
        <v>0</v>
      </c>
      <c r="R544" s="18">
        <f t="shared" si="364"/>
        <v>0</v>
      </c>
      <c r="S544" s="78">
        <f t="shared" si="364"/>
        <v>200</v>
      </c>
      <c r="T544" s="93">
        <f t="shared" si="364"/>
        <v>12437.2</v>
      </c>
      <c r="U544" s="18">
        <f t="shared" si="364"/>
        <v>12437.2</v>
      </c>
      <c r="V544" s="94">
        <f t="shared" si="364"/>
        <v>0</v>
      </c>
      <c r="W544" s="177">
        <f t="shared" ref="W544:Y544" si="365">SUM(W545+W548)</f>
        <v>12111.099999999999</v>
      </c>
      <c r="X544" s="18">
        <f t="shared" si="365"/>
        <v>12111.099999999999</v>
      </c>
      <c r="Y544" s="94">
        <f t="shared" si="365"/>
        <v>0</v>
      </c>
      <c r="Z544" s="177">
        <f t="shared" si="336"/>
        <v>97.378027208696466</v>
      </c>
      <c r="AA544" s="18">
        <f t="shared" si="337"/>
        <v>97.378027208696466</v>
      </c>
      <c r="AB544" s="94">
        <v>0</v>
      </c>
    </row>
    <row r="545" spans="1:28" s="23" customFormat="1" ht="18.75" x14ac:dyDescent="0.3">
      <c r="A545" s="229" t="s">
        <v>440</v>
      </c>
      <c r="B545" s="43" t="s">
        <v>142</v>
      </c>
      <c r="C545" s="230" t="s">
        <v>27</v>
      </c>
      <c r="D545" s="216">
        <f t="shared" si="334"/>
        <v>5942.5</v>
      </c>
      <c r="E545" s="201">
        <f>SUM(E546+E547)</f>
        <v>5942.5</v>
      </c>
      <c r="F545" s="51">
        <f>SUM(F546)</f>
        <v>0</v>
      </c>
      <c r="G545" s="36">
        <f t="shared" si="335"/>
        <v>6737.2000000000007</v>
      </c>
      <c r="H545" s="51">
        <f>SUM(H546+H547)</f>
        <v>6737.2000000000007</v>
      </c>
      <c r="I545" s="51">
        <f t="shared" ref="I545:V545" si="366">SUM(I546+I547)</f>
        <v>0</v>
      </c>
      <c r="J545" s="51">
        <f t="shared" si="366"/>
        <v>0</v>
      </c>
      <c r="K545" s="51">
        <f t="shared" si="366"/>
        <v>0</v>
      </c>
      <c r="L545" s="51">
        <f t="shared" si="366"/>
        <v>200</v>
      </c>
      <c r="M545" s="51">
        <f t="shared" si="366"/>
        <v>0</v>
      </c>
      <c r="N545" s="51">
        <f t="shared" si="366"/>
        <v>0</v>
      </c>
      <c r="O545" s="51">
        <f t="shared" si="366"/>
        <v>0</v>
      </c>
      <c r="P545" s="51">
        <f t="shared" si="366"/>
        <v>0</v>
      </c>
      <c r="Q545" s="51">
        <f t="shared" si="366"/>
        <v>0</v>
      </c>
      <c r="R545" s="51">
        <f t="shared" si="366"/>
        <v>0</v>
      </c>
      <c r="S545" s="89">
        <f t="shared" si="366"/>
        <v>200</v>
      </c>
      <c r="T545" s="115">
        <f t="shared" si="366"/>
        <v>6937.2</v>
      </c>
      <c r="U545" s="51">
        <f t="shared" si="366"/>
        <v>6937.2</v>
      </c>
      <c r="V545" s="116">
        <f t="shared" si="366"/>
        <v>0</v>
      </c>
      <c r="W545" s="201">
        <f t="shared" ref="W545:Y545" si="367">SUM(W546+W547)</f>
        <v>6732.2</v>
      </c>
      <c r="X545" s="51">
        <f t="shared" si="367"/>
        <v>6732.2</v>
      </c>
      <c r="Y545" s="116">
        <f t="shared" si="367"/>
        <v>0</v>
      </c>
      <c r="Z545" s="178">
        <f t="shared" si="336"/>
        <v>97.04491725768321</v>
      </c>
      <c r="AA545" s="156">
        <f t="shared" si="337"/>
        <v>97.04491725768321</v>
      </c>
      <c r="AB545" s="171">
        <v>0</v>
      </c>
    </row>
    <row r="546" spans="1:28" s="23" customFormat="1" ht="37.5" x14ac:dyDescent="0.3">
      <c r="A546" s="231" t="s">
        <v>441</v>
      </c>
      <c r="B546" s="42" t="s">
        <v>142</v>
      </c>
      <c r="C546" s="232" t="s">
        <v>27</v>
      </c>
      <c r="D546" s="214">
        <f t="shared" si="334"/>
        <v>5742.5</v>
      </c>
      <c r="E546" s="192">
        <v>5742.5</v>
      </c>
      <c r="F546" s="25"/>
      <c r="G546" s="25">
        <f t="shared" si="335"/>
        <v>6308.1</v>
      </c>
      <c r="H546" s="25">
        <v>6308.1</v>
      </c>
      <c r="I546" s="25"/>
      <c r="J546" s="25">
        <v>111.9</v>
      </c>
      <c r="K546" s="26"/>
      <c r="L546" s="26"/>
      <c r="M546" s="53"/>
      <c r="N546" s="26"/>
      <c r="O546" s="26"/>
      <c r="P546" s="26"/>
      <c r="Q546" s="26"/>
      <c r="R546" s="26"/>
      <c r="S546" s="88">
        <f t="shared" si="340"/>
        <v>111.9</v>
      </c>
      <c r="T546" s="97">
        <f t="shared" si="342"/>
        <v>6420</v>
      </c>
      <c r="U546" s="28">
        <f t="shared" si="343"/>
        <v>6420</v>
      </c>
      <c r="V546" s="98">
        <f t="shared" si="344"/>
        <v>0</v>
      </c>
      <c r="W546" s="192">
        <f t="shared" ref="W546:W547" si="368">SUM(X546:Y546)</f>
        <v>6414.9</v>
      </c>
      <c r="X546" s="28">
        <v>6414.9</v>
      </c>
      <c r="Y546" s="98"/>
      <c r="Z546" s="179">
        <f t="shared" si="336"/>
        <v>99.920560747663544</v>
      </c>
      <c r="AA546" s="28">
        <f t="shared" si="337"/>
        <v>99.920560747663544</v>
      </c>
      <c r="AB546" s="98"/>
    </row>
    <row r="547" spans="1:28" s="23" customFormat="1" ht="18.75" x14ac:dyDescent="0.3">
      <c r="A547" s="231" t="s">
        <v>442</v>
      </c>
      <c r="B547" s="42" t="s">
        <v>142</v>
      </c>
      <c r="C547" s="232" t="s">
        <v>27</v>
      </c>
      <c r="D547" s="214">
        <f t="shared" si="334"/>
        <v>200</v>
      </c>
      <c r="E547" s="192">
        <v>200</v>
      </c>
      <c r="F547" s="25"/>
      <c r="G547" s="25">
        <f t="shared" si="335"/>
        <v>429.1</v>
      </c>
      <c r="H547" s="25">
        <v>429.1</v>
      </c>
      <c r="I547" s="25"/>
      <c r="J547" s="25">
        <v>-111.9</v>
      </c>
      <c r="K547" s="26"/>
      <c r="L547" s="26">
        <v>200</v>
      </c>
      <c r="M547" s="26"/>
      <c r="N547" s="26"/>
      <c r="O547" s="26"/>
      <c r="P547" s="26"/>
      <c r="Q547" s="26"/>
      <c r="R547" s="26"/>
      <c r="S547" s="88">
        <f t="shared" si="340"/>
        <v>88.1</v>
      </c>
      <c r="T547" s="97">
        <f t="shared" si="342"/>
        <v>517.20000000000005</v>
      </c>
      <c r="U547" s="28">
        <f>H547+J547+K547+M547+N547+L547</f>
        <v>517.20000000000005</v>
      </c>
      <c r="V547" s="98">
        <f t="shared" si="344"/>
        <v>0</v>
      </c>
      <c r="W547" s="192">
        <f t="shared" si="368"/>
        <v>317.3</v>
      </c>
      <c r="X547" s="28">
        <v>317.3</v>
      </c>
      <c r="Y547" s="98"/>
      <c r="Z547" s="179">
        <f t="shared" si="336"/>
        <v>61.349574632637271</v>
      </c>
      <c r="AA547" s="28">
        <f t="shared" si="337"/>
        <v>61.349574632637271</v>
      </c>
      <c r="AB547" s="98"/>
    </row>
    <row r="548" spans="1:28" s="29" customFormat="1" ht="18.75" x14ac:dyDescent="0.3">
      <c r="A548" s="229" t="s">
        <v>443</v>
      </c>
      <c r="B548" s="43" t="s">
        <v>142</v>
      </c>
      <c r="C548" s="230" t="s">
        <v>35</v>
      </c>
      <c r="D548" s="219">
        <f t="shared" ref="D548:Y548" si="369">SUM(D549)</f>
        <v>2000</v>
      </c>
      <c r="E548" s="191">
        <f t="shared" si="369"/>
        <v>2000</v>
      </c>
      <c r="F548" s="22">
        <f t="shared" si="369"/>
        <v>0</v>
      </c>
      <c r="G548" s="22">
        <f t="shared" si="369"/>
        <v>5500</v>
      </c>
      <c r="H548" s="22">
        <f t="shared" si="369"/>
        <v>5500</v>
      </c>
      <c r="I548" s="22">
        <f t="shared" si="369"/>
        <v>0</v>
      </c>
      <c r="J548" s="22">
        <f t="shared" si="369"/>
        <v>0</v>
      </c>
      <c r="K548" s="22">
        <f t="shared" si="369"/>
        <v>0</v>
      </c>
      <c r="L548" s="22">
        <f t="shared" si="369"/>
        <v>0</v>
      </c>
      <c r="M548" s="22">
        <f t="shared" si="369"/>
        <v>0</v>
      </c>
      <c r="N548" s="22">
        <f t="shared" si="369"/>
        <v>0</v>
      </c>
      <c r="O548" s="22">
        <f t="shared" si="369"/>
        <v>0</v>
      </c>
      <c r="P548" s="22">
        <f t="shared" si="369"/>
        <v>0</v>
      </c>
      <c r="Q548" s="22">
        <f t="shared" si="369"/>
        <v>0</v>
      </c>
      <c r="R548" s="22">
        <f t="shared" si="369"/>
        <v>0</v>
      </c>
      <c r="S548" s="79">
        <f t="shared" si="369"/>
        <v>0</v>
      </c>
      <c r="T548" s="95">
        <f t="shared" si="369"/>
        <v>5500</v>
      </c>
      <c r="U548" s="22">
        <f t="shared" si="369"/>
        <v>5500</v>
      </c>
      <c r="V548" s="96">
        <f t="shared" si="369"/>
        <v>0</v>
      </c>
      <c r="W548" s="191">
        <f t="shared" si="369"/>
        <v>5378.9</v>
      </c>
      <c r="X548" s="22">
        <f t="shared" si="369"/>
        <v>5378.9</v>
      </c>
      <c r="Y548" s="96">
        <f t="shared" si="369"/>
        <v>0</v>
      </c>
      <c r="Z548" s="178">
        <f t="shared" si="336"/>
        <v>97.798181818181803</v>
      </c>
      <c r="AA548" s="156">
        <f t="shared" si="337"/>
        <v>97.798181818181803</v>
      </c>
      <c r="AB548" s="171">
        <v>0</v>
      </c>
    </row>
    <row r="549" spans="1:28" s="23" customFormat="1" ht="37.5" x14ac:dyDescent="0.3">
      <c r="A549" s="231" t="s">
        <v>444</v>
      </c>
      <c r="B549" s="42" t="s">
        <v>142</v>
      </c>
      <c r="C549" s="232" t="s">
        <v>35</v>
      </c>
      <c r="D549" s="214">
        <f>SUM(E549)</f>
        <v>2000</v>
      </c>
      <c r="E549" s="192">
        <v>2000</v>
      </c>
      <c r="F549" s="25"/>
      <c r="G549" s="25">
        <f>SUM(H549)</f>
        <v>5500</v>
      </c>
      <c r="H549" s="25">
        <v>5500</v>
      </c>
      <c r="I549" s="25"/>
      <c r="J549" s="25"/>
      <c r="K549" s="26"/>
      <c r="L549" s="26"/>
      <c r="M549" s="26"/>
      <c r="N549" s="26"/>
      <c r="O549" s="26"/>
      <c r="P549" s="26"/>
      <c r="Q549" s="26"/>
      <c r="R549" s="26"/>
      <c r="S549" s="88">
        <f t="shared" si="340"/>
        <v>0</v>
      </c>
      <c r="T549" s="97">
        <f t="shared" si="342"/>
        <v>5500</v>
      </c>
      <c r="U549" s="28">
        <f t="shared" si="343"/>
        <v>5500</v>
      </c>
      <c r="V549" s="98">
        <f t="shared" si="344"/>
        <v>0</v>
      </c>
      <c r="W549" s="192">
        <f t="shared" ref="W549" si="370">SUM(X549:Y549)</f>
        <v>5378.9</v>
      </c>
      <c r="X549" s="28">
        <v>5378.9</v>
      </c>
      <c r="Y549" s="98"/>
      <c r="Z549" s="179">
        <f t="shared" si="336"/>
        <v>97.798181818181803</v>
      </c>
      <c r="AA549" s="28">
        <f t="shared" si="337"/>
        <v>97.798181818181803</v>
      </c>
      <c r="AB549" s="98"/>
    </row>
    <row r="550" spans="1:28" s="19" customFormat="1" ht="18.75" x14ac:dyDescent="0.3">
      <c r="A550" s="227" t="s">
        <v>445</v>
      </c>
      <c r="B550" s="16" t="s">
        <v>53</v>
      </c>
      <c r="C550" s="228" t="s">
        <v>25</v>
      </c>
      <c r="D550" s="215">
        <f>SUM(E550:F550)</f>
        <v>3741.6</v>
      </c>
      <c r="E550" s="177">
        <f>SUM(E551)</f>
        <v>3741.6</v>
      </c>
      <c r="F550" s="18">
        <f>SUM(F551)</f>
        <v>0</v>
      </c>
      <c r="G550" s="17">
        <f t="shared" si="335"/>
        <v>324.60000000000002</v>
      </c>
      <c r="H550" s="18">
        <f>SUM(H551)</f>
        <v>324.60000000000002</v>
      </c>
      <c r="I550" s="18">
        <f t="shared" ref="I550:Y550" si="371">SUM(I551)</f>
        <v>0</v>
      </c>
      <c r="J550" s="18">
        <f t="shared" si="371"/>
        <v>0</v>
      </c>
      <c r="K550" s="18">
        <f t="shared" si="371"/>
        <v>0</v>
      </c>
      <c r="L550" s="18">
        <f t="shared" si="371"/>
        <v>0</v>
      </c>
      <c r="M550" s="18">
        <f t="shared" si="371"/>
        <v>0</v>
      </c>
      <c r="N550" s="18">
        <f t="shared" si="371"/>
        <v>0</v>
      </c>
      <c r="O550" s="18">
        <f t="shared" si="371"/>
        <v>0</v>
      </c>
      <c r="P550" s="18">
        <f t="shared" si="371"/>
        <v>0</v>
      </c>
      <c r="Q550" s="18">
        <f t="shared" si="371"/>
        <v>0</v>
      </c>
      <c r="R550" s="18">
        <f t="shared" si="371"/>
        <v>0</v>
      </c>
      <c r="S550" s="78">
        <f t="shared" si="371"/>
        <v>0</v>
      </c>
      <c r="T550" s="93">
        <f t="shared" si="371"/>
        <v>324.60000000000002</v>
      </c>
      <c r="U550" s="18">
        <f t="shared" si="371"/>
        <v>324.60000000000002</v>
      </c>
      <c r="V550" s="94">
        <f t="shared" si="371"/>
        <v>0</v>
      </c>
      <c r="W550" s="177">
        <f t="shared" si="371"/>
        <v>324.10000000000002</v>
      </c>
      <c r="X550" s="18">
        <f t="shared" si="371"/>
        <v>324.10000000000002</v>
      </c>
      <c r="Y550" s="94">
        <f t="shared" si="371"/>
        <v>0</v>
      </c>
      <c r="Z550" s="177">
        <f t="shared" si="336"/>
        <v>99.845964263709192</v>
      </c>
      <c r="AA550" s="18">
        <f t="shared" si="337"/>
        <v>99.845964263709192</v>
      </c>
      <c r="AB550" s="94">
        <v>0</v>
      </c>
    </row>
    <row r="551" spans="1:28" s="23" customFormat="1" ht="19.5" thickBot="1" x14ac:dyDescent="0.35">
      <c r="A551" s="252" t="s">
        <v>446</v>
      </c>
      <c r="B551" s="253" t="s">
        <v>53</v>
      </c>
      <c r="C551" s="254" t="s">
        <v>24</v>
      </c>
      <c r="D551" s="224">
        <f>SUM(E551:F551)</f>
        <v>3741.6</v>
      </c>
      <c r="E551" s="209">
        <v>3741.6</v>
      </c>
      <c r="F551" s="139"/>
      <c r="G551" s="139">
        <f>SUM(H551:I551)</f>
        <v>324.60000000000002</v>
      </c>
      <c r="H551" s="139">
        <v>324.60000000000002</v>
      </c>
      <c r="I551" s="139"/>
      <c r="J551" s="139"/>
      <c r="K551" s="140"/>
      <c r="L551" s="140"/>
      <c r="M551" s="140"/>
      <c r="N551" s="140"/>
      <c r="O551" s="140"/>
      <c r="P551" s="140"/>
      <c r="Q551" s="140"/>
      <c r="R551" s="140"/>
      <c r="S551" s="141">
        <f t="shared" si="340"/>
        <v>0</v>
      </c>
      <c r="T551" s="186">
        <f t="shared" si="342"/>
        <v>324.60000000000002</v>
      </c>
      <c r="U551" s="187">
        <f t="shared" si="343"/>
        <v>324.60000000000002</v>
      </c>
      <c r="V551" s="188">
        <f t="shared" si="344"/>
        <v>0</v>
      </c>
      <c r="W551" s="204">
        <f t="shared" ref="W551" si="372">SUM(X551:Y551)</f>
        <v>324.10000000000002</v>
      </c>
      <c r="X551" s="187">
        <v>324.10000000000002</v>
      </c>
      <c r="Y551" s="188"/>
      <c r="Z551" s="184">
        <f t="shared" si="336"/>
        <v>99.845964263709192</v>
      </c>
      <c r="AA551" s="173">
        <f t="shared" si="337"/>
        <v>99.845964263709192</v>
      </c>
      <c r="AB551" s="174">
        <v>0</v>
      </c>
    </row>
    <row r="552" spans="1:28" s="54" customFormat="1" ht="36.75" customHeight="1" thickBot="1" x14ac:dyDescent="0.35">
      <c r="A552" s="225" t="s">
        <v>447</v>
      </c>
      <c r="B552" s="226"/>
      <c r="C552" s="226"/>
      <c r="D552" s="210">
        <f>SUM(D8+D40+D64+D141+D180+D183+D409+D446+D486+D526+D544+D550)</f>
        <v>2818927.8000000007</v>
      </c>
      <c r="E552" s="142" t="e">
        <f>SUM(E8+E40+E64+E141+E180+E183+E409+E446+E486+E526+E544+E550)</f>
        <v>#REF!</v>
      </c>
      <c r="F552" s="142" t="e">
        <f>SUM(F8+F40+F64+F141+F180+F183+F409+F446+F486+F526+F544+F550)</f>
        <v>#REF!</v>
      </c>
      <c r="G552" s="142" t="e">
        <f>SUM(G8+G40+G64+G141+G180+G183+G409+G446+G486+G526+G544+G550)</f>
        <v>#REF!</v>
      </c>
      <c r="H552" s="142" t="e">
        <f>SUM(H8+H40+H64+H141+H180+H183+H409+H446+H486+H526+H544+H550)</f>
        <v>#REF!</v>
      </c>
      <c r="I552" s="142" t="e">
        <f>I8+I40+I64+I141+I183+I409+I446+I486+I526+I544</f>
        <v>#REF!</v>
      </c>
      <c r="J552" s="142" t="e">
        <f>J8+J40+J64+J141+J183+J409+J446+J486+J526+J544+J550</f>
        <v>#REF!</v>
      </c>
      <c r="K552" s="142" t="e">
        <f>K8+K40+K64+K141+K183+K409+K446+K486+K526+K544</f>
        <v>#REF!</v>
      </c>
      <c r="L552" s="142" t="e">
        <f>L8+L40+L64+L141+L183+L409+L446+L486+L526+L544</f>
        <v>#REF!</v>
      </c>
      <c r="M552" s="142" t="e">
        <f>M8+M40+M64+M141+M183+M409+M446+M486+M526+M544+M550</f>
        <v>#REF!</v>
      </c>
      <c r="N552" s="142" t="e">
        <f>N8+N40+N64+N141+N183+N409+N446+N486+N526+N544</f>
        <v>#REF!</v>
      </c>
      <c r="O552" s="142" t="e">
        <f>O8+O40+O64+O141+O183+O409+O446+O486+O526+O544</f>
        <v>#REF!</v>
      </c>
      <c r="P552" s="142" t="e">
        <f>P8+P40+P64+P141+P183+P409+P446+P486+P526+P544</f>
        <v>#REF!</v>
      </c>
      <c r="Q552" s="142" t="e">
        <f>Q8+Q40+Q64+Q141+Q183+Q409+Q446+Q486+Q526+Q544</f>
        <v>#REF!</v>
      </c>
      <c r="R552" s="142" t="e">
        <f>R8+R40+R64+R141+R183+R409+R446+R486+R526+R544</f>
        <v>#REF!</v>
      </c>
      <c r="S552" s="143" t="e">
        <f>SUM(J552:R552)</f>
        <v>#REF!</v>
      </c>
      <c r="T552" s="185">
        <f>T8+T40+T64+T141+T183+T409+T446+T486+T526+T544+T550</f>
        <v>4071902.6000000006</v>
      </c>
      <c r="U552" s="185">
        <f>U8+U40+U64+U141+U183+U409+U446+U486+U526+U544+U550</f>
        <v>1889092.7000000002</v>
      </c>
      <c r="V552" s="185">
        <f t="shared" ref="V552:Y552" si="373">V8+V40+V64+V141+V183+V409+V446+V486+V526+V544+V550</f>
        <v>2182809.9</v>
      </c>
      <c r="W552" s="185">
        <f t="shared" si="373"/>
        <v>3475311.3400000003</v>
      </c>
      <c r="X552" s="185">
        <f t="shared" si="373"/>
        <v>1801873.8000000003</v>
      </c>
      <c r="Y552" s="185">
        <f t="shared" si="373"/>
        <v>1673437.5399999998</v>
      </c>
      <c r="Z552" s="170">
        <f>SUM(W552/T552*100)</f>
        <v>85.348587169054582</v>
      </c>
      <c r="AA552" s="170">
        <f>SUM(X552/U552*100)</f>
        <v>95.383026994916662</v>
      </c>
      <c r="AB552" s="170">
        <f>SUM(Y552/V552*100)</f>
        <v>76.664373750549686</v>
      </c>
    </row>
    <row r="553" spans="1:28" ht="40.5" hidden="1" customHeight="1" x14ac:dyDescent="0.2">
      <c r="G553" s="55"/>
      <c r="H553" s="55"/>
      <c r="I553" s="55"/>
      <c r="J553" s="55"/>
      <c r="T553" s="266"/>
      <c r="U553" s="266"/>
      <c r="V553" s="266"/>
      <c r="W553" s="266"/>
      <c r="X553" s="266"/>
      <c r="Y553" s="266"/>
      <c r="Z553" s="266"/>
      <c r="AA553" s="266"/>
      <c r="AB553" s="266"/>
    </row>
    <row r="554" spans="1:28" ht="33.75" hidden="1" customHeight="1" x14ac:dyDescent="0.25">
      <c r="D554" s="57"/>
      <c r="E554" s="57">
        <v>1395715.7</v>
      </c>
      <c r="F554" s="57"/>
      <c r="G554" s="57"/>
      <c r="H554" s="57"/>
      <c r="I554" s="57"/>
      <c r="J554" s="57"/>
      <c r="T554" s="267">
        <f>SUM(U554:V554)</f>
        <v>4071902.6</v>
      </c>
      <c r="U554" s="267">
        <v>1889092.4</v>
      </c>
      <c r="V554" s="267">
        <v>2182810.2000000002</v>
      </c>
      <c r="W554" s="267">
        <f>SUM(X554:Y554)</f>
        <v>3475311.3</v>
      </c>
      <c r="X554" s="267">
        <v>1801873.8</v>
      </c>
      <c r="Y554" s="267">
        <v>1673437.5</v>
      </c>
      <c r="Z554" s="266"/>
      <c r="AA554" s="266"/>
      <c r="AB554" s="266"/>
    </row>
    <row r="555" spans="1:28" hidden="1" x14ac:dyDescent="0.2">
      <c r="D555" s="58"/>
      <c r="E555" s="59">
        <v>102411.2</v>
      </c>
      <c r="F555" s="58"/>
      <c r="G555" s="58"/>
      <c r="H555" s="59"/>
      <c r="I555" s="58"/>
      <c r="J555" s="58"/>
      <c r="T555" s="266"/>
      <c r="U555" s="266"/>
      <c r="V555" s="266"/>
      <c r="W555" s="266"/>
      <c r="X555" s="266">
        <v>1801</v>
      </c>
      <c r="Y555" s="266"/>
      <c r="Z555" s="266"/>
      <c r="AA555" s="266"/>
      <c r="AB555" s="266"/>
    </row>
    <row r="556" spans="1:28" ht="15.75" hidden="1" x14ac:dyDescent="0.25">
      <c r="F556" s="57">
        <v>1320800.8999999999</v>
      </c>
      <c r="I556" s="57"/>
      <c r="J556" s="57"/>
      <c r="T556" s="268">
        <f>SUM(T554-T552)</f>
        <v>-4.6566128730773926E-10</v>
      </c>
      <c r="U556" s="268">
        <f>SUM(U554-U552)</f>
        <v>-0.30000000027939677</v>
      </c>
      <c r="V556" s="268">
        <f>SUM(V554-V552)</f>
        <v>0.30000000027939677</v>
      </c>
      <c r="W556" s="268">
        <f t="shared" ref="W556:Y556" si="374">SUM(W554-W552)</f>
        <v>-4.000000050291419E-2</v>
      </c>
      <c r="X556" s="268">
        <f t="shared" si="374"/>
        <v>-2.3283064365386963E-10</v>
      </c>
      <c r="Y556" s="268">
        <f t="shared" si="374"/>
        <v>-3.9999999804422259E-2</v>
      </c>
      <c r="Z556" s="266"/>
      <c r="AA556" s="266"/>
      <c r="AB556" s="266"/>
    </row>
    <row r="557" spans="1:28" hidden="1" x14ac:dyDescent="0.2">
      <c r="A557" s="60"/>
      <c r="T557" s="266"/>
      <c r="U557" s="266"/>
      <c r="V557" s="266"/>
      <c r="W557" s="266"/>
      <c r="X557" s="266"/>
      <c r="Y557" s="266"/>
      <c r="Z557" s="266"/>
      <c r="AA557" s="266"/>
      <c r="AB557" s="266"/>
    </row>
    <row r="558" spans="1:28" hidden="1" x14ac:dyDescent="0.2">
      <c r="T558" s="56"/>
      <c r="U558" s="56"/>
      <c r="V558" s="56"/>
      <c r="W558" s="56"/>
      <c r="X558" s="56"/>
      <c r="Y558" s="56"/>
      <c r="Z558" s="56"/>
      <c r="AA558" s="56"/>
      <c r="AB558" s="56"/>
    </row>
    <row r="559" spans="1:28" hidden="1" x14ac:dyDescent="0.2">
      <c r="E559" s="57" t="e">
        <f>SUM(E555+E554-E552)</f>
        <v>#REF!</v>
      </c>
      <c r="F559" s="57" t="e">
        <f>SUM(F556-F552)</f>
        <v>#REF!</v>
      </c>
      <c r="H559" s="57"/>
      <c r="I559" s="57"/>
      <c r="J559" s="57"/>
      <c r="T559" s="56"/>
      <c r="U559" s="56"/>
      <c r="V559" s="56"/>
      <c r="W559" s="56"/>
      <c r="X559" s="56"/>
      <c r="Y559" s="56"/>
      <c r="Z559" s="56"/>
      <c r="AA559" s="56"/>
      <c r="AB559" s="56"/>
    </row>
    <row r="560" spans="1:28" hidden="1" x14ac:dyDescent="0.2">
      <c r="G560" s="57"/>
      <c r="H560" s="57"/>
      <c r="I560" s="57"/>
      <c r="J560" s="57"/>
      <c r="S560" s="61"/>
      <c r="T560" s="62">
        <v>3646451.7</v>
      </c>
      <c r="U560" s="62">
        <v>1768874.8</v>
      </c>
      <c r="V560" s="62">
        <v>1877576.9</v>
      </c>
      <c r="W560" s="62">
        <v>3646451.7</v>
      </c>
      <c r="X560" s="62">
        <v>1768874.8</v>
      </c>
      <c r="Y560" s="62">
        <v>1877576.9</v>
      </c>
      <c r="Z560" s="62">
        <v>3646451.7</v>
      </c>
      <c r="AA560" s="62">
        <v>1768874.8</v>
      </c>
      <c r="AB560" s="62">
        <v>1877576.9</v>
      </c>
    </row>
    <row r="561" spans="1:28" hidden="1" x14ac:dyDescent="0.2">
      <c r="G561" s="57"/>
      <c r="H561" s="57"/>
      <c r="I561" s="57"/>
      <c r="J561" s="57"/>
      <c r="S561" s="61"/>
      <c r="T561" s="62" t="e">
        <f>G552+J552+K552+M552+N552+O552+P552+Q552+R552</f>
        <v>#REF!</v>
      </c>
      <c r="U561" s="62" t="e">
        <f>H552+J552+K552+M552+N552</f>
        <v>#REF!</v>
      </c>
      <c r="V561" s="62" t="e">
        <f>I552+O552+P552+Q552</f>
        <v>#REF!</v>
      </c>
      <c r="W561" s="62" t="e">
        <f>J552+M552+N552+P552+Q552+R552+S552+T552+U552</f>
        <v>#REF!</v>
      </c>
      <c r="X561" s="62" t="e">
        <f>K552+M552+N552+P552+Q552</f>
        <v>#REF!</v>
      </c>
      <c r="Y561" s="62" t="e">
        <f>L552+R552+S552+T552</f>
        <v>#REF!</v>
      </c>
      <c r="Z561" s="62" t="e">
        <f>M552+P552+Q552+S552+T552+U552+V552+W552+X552</f>
        <v>#REF!</v>
      </c>
      <c r="AA561" s="62" t="e">
        <f>N552+P552+Q552+S552+T552</f>
        <v>#REF!</v>
      </c>
      <c r="AB561" s="62" t="e">
        <f>O552+U552+V552+W552</f>
        <v>#REF!</v>
      </c>
    </row>
    <row r="562" spans="1:28" hidden="1" x14ac:dyDescent="0.2">
      <c r="G562" s="57"/>
      <c r="H562" s="57"/>
      <c r="I562" s="57"/>
      <c r="J562" s="57"/>
      <c r="S562" s="61"/>
      <c r="T562" s="62"/>
      <c r="U562" s="62"/>
      <c r="V562" s="62"/>
      <c r="W562" s="62"/>
      <c r="X562" s="62"/>
      <c r="Y562" s="62"/>
      <c r="Z562" s="62"/>
      <c r="AA562" s="62"/>
      <c r="AB562" s="62"/>
    </row>
    <row r="563" spans="1:28" hidden="1" x14ac:dyDescent="0.2">
      <c r="G563" s="63"/>
      <c r="H563" s="63"/>
      <c r="I563" s="63"/>
      <c r="J563" s="63"/>
      <c r="K563" s="64"/>
      <c r="L563" s="65"/>
      <c r="M563" s="65"/>
      <c r="N563" s="65"/>
      <c r="O563" s="65"/>
      <c r="P563" s="65"/>
      <c r="Q563" s="65"/>
      <c r="R563" s="65"/>
      <c r="S563" s="66"/>
      <c r="T563" s="67"/>
      <c r="U563" s="67"/>
      <c r="V563" s="67"/>
      <c r="W563" s="67"/>
      <c r="X563" s="67"/>
      <c r="Y563" s="67"/>
      <c r="Z563" s="67"/>
      <c r="AA563" s="67"/>
      <c r="AB563" s="67"/>
    </row>
    <row r="564" spans="1:28" ht="15.75" x14ac:dyDescent="0.25">
      <c r="G564" s="68"/>
      <c r="H564" s="63"/>
      <c r="I564" s="68"/>
      <c r="J564" s="68"/>
      <c r="K564" s="64"/>
      <c r="S564" s="64"/>
      <c r="T564" s="69"/>
      <c r="U564" s="70" t="e">
        <f>H552+J552+K552+L552+M552+N552</f>
        <v>#REF!</v>
      </c>
      <c r="V564" s="70" t="e">
        <f>I552+O552+P552+Q552+R552</f>
        <v>#REF!</v>
      </c>
      <c r="W564" s="69"/>
      <c r="X564" s="70" t="e">
        <f>K552+M552+N552+O552+P552+Q552</f>
        <v>#REF!</v>
      </c>
      <c r="Y564" s="70" t="e">
        <f>L552+R552+S552+T552+U552</f>
        <v>#REF!</v>
      </c>
      <c r="Z564" s="69"/>
      <c r="AA564" s="70" t="e">
        <f>N552+P552+Q552+R552+S552+T552</f>
        <v>#REF!</v>
      </c>
      <c r="AB564" s="70" t="e">
        <f>O552+U552+V552+W552+X552</f>
        <v>#REF!</v>
      </c>
    </row>
    <row r="565" spans="1:28" s="23" customFormat="1" ht="23.25" x14ac:dyDescent="0.35">
      <c r="A565" s="71" t="s">
        <v>448</v>
      </c>
      <c r="B565" s="72"/>
      <c r="C565" s="72"/>
      <c r="D565" s="73" t="s">
        <v>449</v>
      </c>
      <c r="E565" s="73"/>
      <c r="F565" s="73"/>
      <c r="G565" s="73"/>
      <c r="H565" s="74"/>
      <c r="I565" s="75"/>
      <c r="J565" s="75"/>
      <c r="K565" s="48"/>
      <c r="L565" s="48"/>
      <c r="M565" s="48"/>
      <c r="N565" s="48"/>
      <c r="O565" s="48"/>
      <c r="P565" s="48"/>
      <c r="Q565" s="48"/>
      <c r="R565" s="48"/>
      <c r="S565" s="48"/>
      <c r="T565" s="76"/>
      <c r="U565" s="76"/>
      <c r="V565" s="76"/>
      <c r="W565" s="76"/>
      <c r="X565" s="76"/>
      <c r="Y565" s="76"/>
      <c r="Z565" s="76"/>
      <c r="AA565" s="76"/>
      <c r="AB565" s="76"/>
    </row>
    <row r="566" spans="1:28" ht="11.25" customHeight="1" x14ac:dyDescent="0.35">
      <c r="A566" s="71"/>
      <c r="B566" s="72"/>
      <c r="C566" s="72"/>
      <c r="D566" s="73"/>
      <c r="E566" s="73"/>
      <c r="F566" s="73"/>
      <c r="G566" s="73"/>
      <c r="T566" s="65">
        <f t="shared" ref="T566:AB566" si="375">T8+T40+T64+T141+T183+T409+T446+T486+T526+T544+T550</f>
        <v>4071902.6000000006</v>
      </c>
      <c r="U566" s="65">
        <f t="shared" si="375"/>
        <v>1889092.7000000002</v>
      </c>
      <c r="V566" s="65">
        <f t="shared" si="375"/>
        <v>2182809.9</v>
      </c>
      <c r="W566" s="65">
        <f t="shared" si="375"/>
        <v>3475311.3400000003</v>
      </c>
      <c r="X566" s="65">
        <f t="shared" si="375"/>
        <v>1801873.8000000003</v>
      </c>
      <c r="Y566" s="65">
        <f t="shared" si="375"/>
        <v>1673437.5399999998</v>
      </c>
      <c r="Z566" s="65">
        <f t="shared" si="375"/>
        <v>971.36326433778436</v>
      </c>
      <c r="AA566" s="65">
        <f t="shared" si="375"/>
        <v>1033.3099809892278</v>
      </c>
      <c r="AB566" s="65">
        <f t="shared" si="375"/>
        <v>730.98135760642526</v>
      </c>
    </row>
    <row r="567" spans="1:28" ht="23.25" hidden="1" x14ac:dyDescent="0.35">
      <c r="A567" s="71"/>
      <c r="B567" s="72"/>
      <c r="C567" s="72"/>
      <c r="D567" s="73"/>
      <c r="E567" s="73"/>
      <c r="F567" s="73"/>
      <c r="G567" s="73"/>
    </row>
    <row r="568" spans="1:28" hidden="1" x14ac:dyDescent="0.2"/>
    <row r="569" spans="1:28" hidden="1" x14ac:dyDescent="0.2"/>
    <row r="570" spans="1:28" hidden="1" x14ac:dyDescent="0.2"/>
    <row r="571" spans="1:28" ht="51" customHeight="1" x14ac:dyDescent="0.35">
      <c r="A571" s="71" t="s">
        <v>1036</v>
      </c>
      <c r="B571" s="72"/>
      <c r="C571" s="72"/>
      <c r="D571" s="73" t="s">
        <v>1037</v>
      </c>
      <c r="E571" s="73"/>
      <c r="F571" s="73"/>
      <c r="G571" s="73"/>
    </row>
  </sheetData>
  <mergeCells count="14">
    <mergeCell ref="W4:Y5"/>
    <mergeCell ref="Z4:AB5"/>
    <mergeCell ref="A2:V2"/>
    <mergeCell ref="A4:A6"/>
    <mergeCell ref="B4:B6"/>
    <mergeCell ref="C4:C6"/>
    <mergeCell ref="D4:D6"/>
    <mergeCell ref="E4:F4"/>
    <mergeCell ref="G4:I5"/>
    <mergeCell ref="J4:R4"/>
    <mergeCell ref="S4:S6"/>
    <mergeCell ref="J5:N5"/>
    <mergeCell ref="O5:R5"/>
    <mergeCell ref="T4:V5"/>
  </mergeCells>
  <pageMargins left="0.15748031496062992" right="0.15748031496062992" top="0.15748031496062992" bottom="0.15748031496062992" header="0.31496062992125984" footer="0.31496062992125984"/>
  <pageSetup paperSize="9" scale="44" orientation="landscape"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8"/>
  <sheetViews>
    <sheetView tabSelected="1" view="pageBreakPreview" zoomScale="75" zoomScaleNormal="100" zoomScaleSheetLayoutView="75" workbookViewId="0">
      <selection activeCell="A4" sqref="A4"/>
    </sheetView>
  </sheetViews>
  <sheetFormatPr defaultColWidth="8" defaultRowHeight="12.75" x14ac:dyDescent="0.2"/>
  <cols>
    <col min="1" max="1" width="90" style="124" customWidth="1"/>
    <col min="2" max="2" width="7.7109375" style="124" customWidth="1"/>
    <col min="3" max="3" width="8.5703125" style="124" customWidth="1"/>
    <col min="4" max="4" width="13.5703125" style="124" customWidth="1"/>
    <col min="5" max="5" width="18.140625" style="124" hidden="1" customWidth="1"/>
    <col min="6" max="6" width="20.28515625" style="124" customWidth="1"/>
    <col min="7" max="8" width="8" style="124" customWidth="1"/>
    <col min="9" max="9" width="17.140625" style="124" customWidth="1"/>
    <col min="10" max="252" width="8" style="124" customWidth="1"/>
    <col min="253" max="16384" width="8" style="124"/>
  </cols>
  <sheetData>
    <row r="1" spans="1:6" s="122" customFormat="1" ht="15.75" x14ac:dyDescent="0.25">
      <c r="A1" s="119"/>
      <c r="B1" s="121"/>
      <c r="C1" s="119"/>
      <c r="D1" s="256" t="s">
        <v>1011</v>
      </c>
    </row>
    <row r="2" spans="1:6" s="122" customFormat="1" ht="15.75" x14ac:dyDescent="0.25">
      <c r="A2" s="119"/>
      <c r="B2" s="121"/>
      <c r="C2" s="119"/>
      <c r="D2" s="256" t="s">
        <v>867</v>
      </c>
    </row>
    <row r="3" spans="1:6" s="122" customFormat="1" ht="15.75" x14ac:dyDescent="0.25">
      <c r="A3" s="119"/>
      <c r="B3" s="121"/>
      <c r="C3" s="119"/>
      <c r="D3" s="256" t="s">
        <v>868</v>
      </c>
    </row>
    <row r="4" spans="1:6" s="122" customFormat="1" ht="15.75" x14ac:dyDescent="0.25">
      <c r="A4" s="119"/>
      <c r="B4" s="121"/>
      <c r="C4" s="119"/>
      <c r="D4" s="255" t="s">
        <v>1045</v>
      </c>
    </row>
    <row r="5" spans="1:6" ht="15.75" customHeight="1" x14ac:dyDescent="0.2">
      <c r="A5" s="381" t="s">
        <v>1033</v>
      </c>
      <c r="B5" s="381"/>
      <c r="C5" s="381"/>
      <c r="D5" s="381"/>
      <c r="E5" s="381"/>
      <c r="F5" s="381"/>
    </row>
    <row r="6" spans="1:6" ht="15.75" x14ac:dyDescent="0.2">
      <c r="A6" s="381" t="s">
        <v>1030</v>
      </c>
      <c r="B6" s="381"/>
      <c r="C6" s="381"/>
      <c r="D6" s="381"/>
      <c r="E6" s="381"/>
      <c r="F6" s="381"/>
    </row>
    <row r="7" spans="1:6" ht="15.75" x14ac:dyDescent="0.2">
      <c r="A7" s="125" t="s">
        <v>1034</v>
      </c>
      <c r="B7" s="125"/>
      <c r="C7" s="125"/>
      <c r="D7" s="125"/>
      <c r="E7" s="123"/>
    </row>
    <row r="8" spans="1:6" ht="15.75" x14ac:dyDescent="0.25">
      <c r="A8" s="120"/>
      <c r="B8" s="120"/>
      <c r="C8" s="120"/>
      <c r="D8" s="120"/>
      <c r="E8" s="123" t="s">
        <v>453</v>
      </c>
      <c r="F8" s="137" t="s">
        <v>1031</v>
      </c>
    </row>
    <row r="9" spans="1:6" ht="15" customHeight="1" x14ac:dyDescent="0.2">
      <c r="A9" s="382" t="s">
        <v>454</v>
      </c>
      <c r="B9" s="382" t="s">
        <v>455</v>
      </c>
      <c r="C9" s="382" t="s">
        <v>456</v>
      </c>
      <c r="D9" s="377" t="s">
        <v>861</v>
      </c>
      <c r="E9" s="379" t="s">
        <v>862</v>
      </c>
      <c r="F9" s="380"/>
    </row>
    <row r="10" spans="1:6" ht="96.75" customHeight="1" x14ac:dyDescent="0.2">
      <c r="A10" s="382"/>
      <c r="B10" s="382"/>
      <c r="C10" s="382"/>
      <c r="D10" s="378"/>
      <c r="E10" s="138" t="s">
        <v>863</v>
      </c>
      <c r="F10" s="138" t="s">
        <v>864</v>
      </c>
    </row>
    <row r="11" spans="1:6" s="127" customFormat="1" ht="11.25" x14ac:dyDescent="0.2">
      <c r="A11" s="126">
        <v>1</v>
      </c>
      <c r="B11" s="126">
        <v>2</v>
      </c>
      <c r="C11" s="126">
        <v>3</v>
      </c>
      <c r="D11" s="126"/>
      <c r="E11" s="135" t="s">
        <v>453</v>
      </c>
      <c r="F11" s="136"/>
    </row>
    <row r="12" spans="1:6" ht="21" customHeight="1" x14ac:dyDescent="0.25">
      <c r="A12" s="352" t="s">
        <v>457</v>
      </c>
      <c r="B12" s="128">
        <v>1</v>
      </c>
      <c r="C12" s="128" t="s">
        <v>458</v>
      </c>
      <c r="D12" s="146">
        <f t="shared" ref="D12:F12" si="0">SUM(D13:D19)</f>
        <v>328616</v>
      </c>
      <c r="E12" s="146">
        <f t="shared" si="0"/>
        <v>317199</v>
      </c>
      <c r="F12" s="146">
        <f t="shared" si="0"/>
        <v>11417</v>
      </c>
    </row>
    <row r="13" spans="1:6" ht="31.5" x14ac:dyDescent="0.25">
      <c r="A13" s="129" t="s">
        <v>459</v>
      </c>
      <c r="B13" s="130">
        <v>1</v>
      </c>
      <c r="C13" s="130">
        <v>2</v>
      </c>
      <c r="D13" s="147">
        <f t="shared" ref="D13:D64" si="1">SUM(E13:F13)</f>
        <v>4987.5</v>
      </c>
      <c r="E13" s="149">
        <v>4987.5</v>
      </c>
      <c r="F13" s="150"/>
    </row>
    <row r="14" spans="1:6" ht="31.5" x14ac:dyDescent="0.25">
      <c r="A14" s="129" t="s">
        <v>460</v>
      </c>
      <c r="B14" s="130">
        <v>1</v>
      </c>
      <c r="C14" s="130">
        <v>3</v>
      </c>
      <c r="D14" s="147">
        <f t="shared" si="1"/>
        <v>19691.5</v>
      </c>
      <c r="E14" s="149">
        <v>19691.5</v>
      </c>
      <c r="F14" s="150"/>
    </row>
    <row r="15" spans="1:6" ht="31.5" x14ac:dyDescent="0.25">
      <c r="A15" s="129" t="s">
        <v>461</v>
      </c>
      <c r="B15" s="130">
        <v>1</v>
      </c>
      <c r="C15" s="130">
        <v>4</v>
      </c>
      <c r="D15" s="147">
        <f t="shared" si="1"/>
        <v>197363.5</v>
      </c>
      <c r="E15" s="149">
        <v>197363.5</v>
      </c>
      <c r="F15" s="150"/>
    </row>
    <row r="16" spans="1:6" ht="15.75" x14ac:dyDescent="0.25">
      <c r="A16" s="129" t="s">
        <v>37</v>
      </c>
      <c r="B16" s="130">
        <v>1</v>
      </c>
      <c r="C16" s="130">
        <v>5</v>
      </c>
      <c r="D16" s="147">
        <f t="shared" si="1"/>
        <v>12.6</v>
      </c>
      <c r="E16" s="149">
        <v>0</v>
      </c>
      <c r="F16" s="150">
        <v>12.6</v>
      </c>
    </row>
    <row r="17" spans="1:9" ht="31.5" x14ac:dyDescent="0.25">
      <c r="A17" s="129" t="s">
        <v>462</v>
      </c>
      <c r="B17" s="130">
        <v>1</v>
      </c>
      <c r="C17" s="130">
        <v>6</v>
      </c>
      <c r="D17" s="147">
        <f t="shared" si="1"/>
        <v>43358</v>
      </c>
      <c r="E17" s="149">
        <v>43358</v>
      </c>
      <c r="F17" s="150"/>
    </row>
    <row r="18" spans="1:9" ht="15.75" x14ac:dyDescent="0.25">
      <c r="A18" s="129" t="s">
        <v>463</v>
      </c>
      <c r="B18" s="130">
        <v>1</v>
      </c>
      <c r="C18" s="130">
        <v>11</v>
      </c>
      <c r="D18" s="147">
        <f t="shared" si="1"/>
        <v>0</v>
      </c>
      <c r="E18" s="149">
        <v>0</v>
      </c>
      <c r="F18" s="150"/>
    </row>
    <row r="19" spans="1:9" ht="15.75" x14ac:dyDescent="0.25">
      <c r="A19" s="129" t="s">
        <v>52</v>
      </c>
      <c r="B19" s="130">
        <v>1</v>
      </c>
      <c r="C19" s="130">
        <v>13</v>
      </c>
      <c r="D19" s="147">
        <f t="shared" si="1"/>
        <v>63202.9</v>
      </c>
      <c r="E19" s="149">
        <v>51798.5</v>
      </c>
      <c r="F19" s="150">
        <v>11404.4</v>
      </c>
    </row>
    <row r="20" spans="1:9" ht="15.75" x14ac:dyDescent="0.25">
      <c r="A20" s="352" t="s">
        <v>464</v>
      </c>
      <c r="B20" s="128">
        <v>3</v>
      </c>
      <c r="C20" s="128" t="s">
        <v>458</v>
      </c>
      <c r="D20" s="146">
        <f t="shared" ref="D20:F20" si="2">SUM(D21:D24)</f>
        <v>23127.5</v>
      </c>
      <c r="E20" s="146">
        <f t="shared" si="2"/>
        <v>14115.7</v>
      </c>
      <c r="F20" s="146">
        <f t="shared" si="2"/>
        <v>9011.7999999999993</v>
      </c>
    </row>
    <row r="21" spans="1:9" ht="15.75" x14ac:dyDescent="0.25">
      <c r="A21" s="129" t="s">
        <v>465</v>
      </c>
      <c r="B21" s="130">
        <v>3</v>
      </c>
      <c r="C21" s="130">
        <v>2</v>
      </c>
      <c r="D21" s="147">
        <f t="shared" si="1"/>
        <v>499.5</v>
      </c>
      <c r="E21" s="149">
        <v>499.5</v>
      </c>
      <c r="F21" s="150">
        <v>0</v>
      </c>
    </row>
    <row r="22" spans="1:9" ht="15.75" x14ac:dyDescent="0.25">
      <c r="A22" s="131" t="s">
        <v>77</v>
      </c>
      <c r="B22" s="130">
        <v>3</v>
      </c>
      <c r="C22" s="130">
        <v>4</v>
      </c>
      <c r="D22" s="147">
        <f t="shared" si="1"/>
        <v>7269.8</v>
      </c>
      <c r="E22" s="149">
        <v>12</v>
      </c>
      <c r="F22" s="150">
        <v>7257.8</v>
      </c>
    </row>
    <row r="23" spans="1:9" ht="31.5" x14ac:dyDescent="0.25">
      <c r="A23" s="129" t="s">
        <v>79</v>
      </c>
      <c r="B23" s="130">
        <v>3</v>
      </c>
      <c r="C23" s="130">
        <v>9</v>
      </c>
      <c r="D23" s="147">
        <f t="shared" si="1"/>
        <v>15258.400000000001</v>
      </c>
      <c r="E23" s="149">
        <v>13594.2</v>
      </c>
      <c r="F23" s="150">
        <v>1664.2</v>
      </c>
    </row>
    <row r="24" spans="1:9" ht="15.75" x14ac:dyDescent="0.25">
      <c r="A24" s="131" t="s">
        <v>90</v>
      </c>
      <c r="B24" s="130">
        <v>3</v>
      </c>
      <c r="C24" s="130">
        <v>14</v>
      </c>
      <c r="D24" s="147">
        <f t="shared" si="1"/>
        <v>99.8</v>
      </c>
      <c r="E24" s="149">
        <v>10</v>
      </c>
      <c r="F24" s="150">
        <v>89.8</v>
      </c>
    </row>
    <row r="25" spans="1:9" ht="15.75" x14ac:dyDescent="0.25">
      <c r="A25" s="352" t="s">
        <v>466</v>
      </c>
      <c r="B25" s="128">
        <v>4</v>
      </c>
      <c r="C25" s="128" t="s">
        <v>458</v>
      </c>
      <c r="D25" s="146">
        <f t="shared" ref="D25:F25" si="3">SUM(D26:D31)</f>
        <v>198845.30000000002</v>
      </c>
      <c r="E25" s="146">
        <f t="shared" si="3"/>
        <v>128620.4</v>
      </c>
      <c r="F25" s="146">
        <f t="shared" si="3"/>
        <v>70224.899999999994</v>
      </c>
      <c r="I25" s="168"/>
    </row>
    <row r="26" spans="1:9" ht="15.75" x14ac:dyDescent="0.25">
      <c r="A26" s="131" t="s">
        <v>94</v>
      </c>
      <c r="B26" s="130">
        <v>4</v>
      </c>
      <c r="C26" s="130">
        <v>1</v>
      </c>
      <c r="D26" s="147">
        <f t="shared" si="1"/>
        <v>2949.2</v>
      </c>
      <c r="E26" s="149"/>
      <c r="F26" s="150">
        <v>2949.2</v>
      </c>
    </row>
    <row r="27" spans="1:9" ht="15.75" x14ac:dyDescent="0.25">
      <c r="A27" s="129" t="s">
        <v>119</v>
      </c>
      <c r="B27" s="130">
        <v>4</v>
      </c>
      <c r="C27" s="130">
        <v>5</v>
      </c>
      <c r="D27" s="147">
        <f t="shared" si="1"/>
        <v>14585.5</v>
      </c>
      <c r="E27" s="149"/>
      <c r="F27" s="150">
        <v>14585.5</v>
      </c>
    </row>
    <row r="28" spans="1:9" ht="15.75" x14ac:dyDescent="0.25">
      <c r="A28" s="129" t="s">
        <v>121</v>
      </c>
      <c r="B28" s="130">
        <v>4</v>
      </c>
      <c r="C28" s="130">
        <v>8</v>
      </c>
      <c r="D28" s="147">
        <f t="shared" si="1"/>
        <v>3524.1</v>
      </c>
      <c r="E28" s="149">
        <v>3524.1</v>
      </c>
      <c r="F28" s="150"/>
    </row>
    <row r="29" spans="1:9" ht="15.75" x14ac:dyDescent="0.25">
      <c r="A29" s="129" t="s">
        <v>124</v>
      </c>
      <c r="B29" s="130">
        <v>4</v>
      </c>
      <c r="C29" s="130">
        <v>9</v>
      </c>
      <c r="D29" s="147">
        <f t="shared" si="1"/>
        <v>94103.6</v>
      </c>
      <c r="E29" s="149">
        <v>60922.9</v>
      </c>
      <c r="F29" s="150">
        <v>33180.699999999997</v>
      </c>
    </row>
    <row r="30" spans="1:9" ht="15.75" x14ac:dyDescent="0.25">
      <c r="A30" s="129" t="s">
        <v>128</v>
      </c>
      <c r="B30" s="130">
        <v>4</v>
      </c>
      <c r="C30" s="130">
        <v>10</v>
      </c>
      <c r="D30" s="147">
        <f t="shared" si="1"/>
        <v>18591.900000000001</v>
      </c>
      <c r="E30" s="149">
        <v>18591.900000000001</v>
      </c>
      <c r="F30" s="150"/>
    </row>
    <row r="31" spans="1:9" ht="15.75" x14ac:dyDescent="0.25">
      <c r="A31" s="129" t="s">
        <v>141</v>
      </c>
      <c r="B31" s="130">
        <v>4</v>
      </c>
      <c r="C31" s="130">
        <v>12</v>
      </c>
      <c r="D31" s="147">
        <f t="shared" si="1"/>
        <v>65091</v>
      </c>
      <c r="E31" s="149">
        <v>45581.5</v>
      </c>
      <c r="F31" s="150">
        <v>19509.5</v>
      </c>
    </row>
    <row r="32" spans="1:9" ht="15.75" x14ac:dyDescent="0.25">
      <c r="A32" s="352" t="s">
        <v>467</v>
      </c>
      <c r="B32" s="128">
        <v>5</v>
      </c>
      <c r="C32" s="128" t="s">
        <v>458</v>
      </c>
      <c r="D32" s="146">
        <f t="shared" ref="D32:F32" si="4">SUM(D33:D36)</f>
        <v>462111.4</v>
      </c>
      <c r="E32" s="146">
        <f t="shared" si="4"/>
        <v>187191</v>
      </c>
      <c r="F32" s="146">
        <f t="shared" si="4"/>
        <v>274920.39999999997</v>
      </c>
    </row>
    <row r="33" spans="1:6" ht="15.75" x14ac:dyDescent="0.25">
      <c r="A33" s="129" t="s">
        <v>169</v>
      </c>
      <c r="B33" s="130">
        <v>5</v>
      </c>
      <c r="C33" s="130">
        <v>1</v>
      </c>
      <c r="D33" s="147">
        <f t="shared" si="1"/>
        <v>182508</v>
      </c>
      <c r="E33" s="149">
        <v>56738.5</v>
      </c>
      <c r="F33" s="150">
        <v>125769.5</v>
      </c>
    </row>
    <row r="34" spans="1:6" ht="15.75" x14ac:dyDescent="0.25">
      <c r="A34" s="129" t="s">
        <v>192</v>
      </c>
      <c r="B34" s="130">
        <v>5</v>
      </c>
      <c r="C34" s="130">
        <v>2</v>
      </c>
      <c r="D34" s="147">
        <f t="shared" si="1"/>
        <v>229861.5</v>
      </c>
      <c r="E34" s="149">
        <v>88852.7</v>
      </c>
      <c r="F34" s="150">
        <v>141008.79999999999</v>
      </c>
    </row>
    <row r="35" spans="1:6" ht="15.75" x14ac:dyDescent="0.25">
      <c r="A35" s="129" t="s">
        <v>199</v>
      </c>
      <c r="B35" s="130">
        <v>5</v>
      </c>
      <c r="C35" s="130">
        <v>3</v>
      </c>
      <c r="D35" s="147">
        <f t="shared" si="1"/>
        <v>49741.9</v>
      </c>
      <c r="E35" s="149">
        <v>41599.800000000003</v>
      </c>
      <c r="F35" s="150">
        <v>8142.1</v>
      </c>
    </row>
    <row r="36" spans="1:6" ht="15.75" x14ac:dyDescent="0.25">
      <c r="A36" s="131" t="s">
        <v>204</v>
      </c>
      <c r="B36" s="130">
        <v>5</v>
      </c>
      <c r="C36" s="130">
        <v>5</v>
      </c>
      <c r="D36" s="147">
        <f t="shared" si="1"/>
        <v>0</v>
      </c>
      <c r="E36" s="149">
        <v>0</v>
      </c>
      <c r="F36" s="150">
        <v>0</v>
      </c>
    </row>
    <row r="37" spans="1:6" ht="15.75" x14ac:dyDescent="0.25">
      <c r="A37" s="352" t="s">
        <v>468</v>
      </c>
      <c r="B37" s="128">
        <v>7</v>
      </c>
      <c r="C37" s="128" t="s">
        <v>458</v>
      </c>
      <c r="D37" s="146">
        <f t="shared" ref="D37:F37" si="5">SUM(D38:D41)</f>
        <v>1693442.6</v>
      </c>
      <c r="E37" s="146">
        <f t="shared" si="5"/>
        <v>862592.1</v>
      </c>
      <c r="F37" s="146">
        <f t="shared" si="5"/>
        <v>830850.5</v>
      </c>
    </row>
    <row r="38" spans="1:6" ht="15.75" x14ac:dyDescent="0.25">
      <c r="A38" s="129" t="s">
        <v>210</v>
      </c>
      <c r="B38" s="130">
        <v>7</v>
      </c>
      <c r="C38" s="130">
        <v>1</v>
      </c>
      <c r="D38" s="147">
        <f t="shared" si="1"/>
        <v>555695.4</v>
      </c>
      <c r="E38" s="149">
        <v>452729.3</v>
      </c>
      <c r="F38" s="150">
        <v>102966.1</v>
      </c>
    </row>
    <row r="39" spans="1:6" ht="15.75" x14ac:dyDescent="0.25">
      <c r="A39" s="129" t="s">
        <v>246</v>
      </c>
      <c r="B39" s="130">
        <v>7</v>
      </c>
      <c r="C39" s="130">
        <v>2</v>
      </c>
      <c r="D39" s="147">
        <f t="shared" si="1"/>
        <v>911921.7</v>
      </c>
      <c r="E39" s="269">
        <v>256879.8</v>
      </c>
      <c r="F39" s="270">
        <v>655041.9</v>
      </c>
    </row>
    <row r="40" spans="1:6" ht="15.75" x14ac:dyDescent="0.25">
      <c r="A40" s="129" t="s">
        <v>316</v>
      </c>
      <c r="B40" s="130">
        <v>7</v>
      </c>
      <c r="C40" s="130">
        <v>7</v>
      </c>
      <c r="D40" s="147">
        <f t="shared" si="1"/>
        <v>67349.7</v>
      </c>
      <c r="E40" s="149">
        <v>52020.3</v>
      </c>
      <c r="F40" s="150">
        <v>15329.4</v>
      </c>
    </row>
    <row r="41" spans="1:6" ht="15.75" x14ac:dyDescent="0.25">
      <c r="A41" s="129" t="s">
        <v>469</v>
      </c>
      <c r="B41" s="130">
        <v>7</v>
      </c>
      <c r="C41" s="130">
        <v>9</v>
      </c>
      <c r="D41" s="147">
        <f t="shared" si="1"/>
        <v>158475.79999999999</v>
      </c>
      <c r="E41" s="269">
        <v>100962.7</v>
      </c>
      <c r="F41" s="270">
        <v>57513.1</v>
      </c>
    </row>
    <row r="42" spans="1:6" ht="15.75" x14ac:dyDescent="0.25">
      <c r="A42" s="352" t="s">
        <v>470</v>
      </c>
      <c r="B42" s="128">
        <v>8</v>
      </c>
      <c r="C42" s="128" t="s">
        <v>458</v>
      </c>
      <c r="D42" s="146">
        <f t="shared" ref="D42:F42" si="6">SUM(D43)</f>
        <v>145874</v>
      </c>
      <c r="E42" s="146">
        <f t="shared" si="6"/>
        <v>101850.1</v>
      </c>
      <c r="F42" s="146">
        <f t="shared" si="6"/>
        <v>44023.9</v>
      </c>
    </row>
    <row r="43" spans="1:6" ht="15.75" x14ac:dyDescent="0.25">
      <c r="A43" s="129" t="s">
        <v>331</v>
      </c>
      <c r="B43" s="130">
        <v>8</v>
      </c>
      <c r="C43" s="130">
        <v>1</v>
      </c>
      <c r="D43" s="147">
        <f t="shared" si="1"/>
        <v>145874</v>
      </c>
      <c r="E43" s="149">
        <v>101850.1</v>
      </c>
      <c r="F43" s="150">
        <v>44023.9</v>
      </c>
    </row>
    <row r="44" spans="1:6" ht="15.75" x14ac:dyDescent="0.25">
      <c r="A44" s="352" t="s">
        <v>471</v>
      </c>
      <c r="B44" s="128">
        <v>9</v>
      </c>
      <c r="C44" s="128" t="s">
        <v>458</v>
      </c>
      <c r="D44" s="146">
        <f t="shared" ref="D44:F44" si="7">SUM(D45:D48)</f>
        <v>319542.59999999998</v>
      </c>
      <c r="E44" s="146">
        <f t="shared" si="7"/>
        <v>103436.5</v>
      </c>
      <c r="F44" s="146">
        <f t="shared" si="7"/>
        <v>216106.1</v>
      </c>
    </row>
    <row r="45" spans="1:6" ht="15.75" x14ac:dyDescent="0.25">
      <c r="A45" s="129" t="s">
        <v>358</v>
      </c>
      <c r="B45" s="130">
        <v>9</v>
      </c>
      <c r="C45" s="130">
        <v>1</v>
      </c>
      <c r="D45" s="147">
        <f t="shared" si="1"/>
        <v>226006.3</v>
      </c>
      <c r="E45" s="149">
        <v>97818</v>
      </c>
      <c r="F45" s="150">
        <v>128188.3</v>
      </c>
    </row>
    <row r="46" spans="1:6" ht="15.75" x14ac:dyDescent="0.25">
      <c r="A46" s="129" t="s">
        <v>371</v>
      </c>
      <c r="B46" s="130">
        <v>9</v>
      </c>
      <c r="C46" s="130">
        <v>2</v>
      </c>
      <c r="D46" s="147">
        <f t="shared" si="1"/>
        <v>5220.8999999999996</v>
      </c>
      <c r="E46" s="149">
        <v>2319.6999999999998</v>
      </c>
      <c r="F46" s="150">
        <v>2901.2</v>
      </c>
    </row>
    <row r="47" spans="1:6" ht="15.75" x14ac:dyDescent="0.25">
      <c r="A47" s="129" t="s">
        <v>377</v>
      </c>
      <c r="B47" s="130">
        <v>9</v>
      </c>
      <c r="C47" s="130">
        <v>4</v>
      </c>
      <c r="D47" s="147">
        <f t="shared" si="1"/>
        <v>5012.5</v>
      </c>
      <c r="E47" s="149" t="s">
        <v>453</v>
      </c>
      <c r="F47" s="150">
        <v>5012.5</v>
      </c>
    </row>
    <row r="48" spans="1:6" ht="15.75" x14ac:dyDescent="0.25">
      <c r="A48" s="129" t="s">
        <v>382</v>
      </c>
      <c r="B48" s="130">
        <v>9</v>
      </c>
      <c r="C48" s="130">
        <v>9</v>
      </c>
      <c r="D48" s="147">
        <f t="shared" si="1"/>
        <v>83302.900000000009</v>
      </c>
      <c r="E48" s="149">
        <v>3298.8</v>
      </c>
      <c r="F48" s="150">
        <v>80004.100000000006</v>
      </c>
    </row>
    <row r="49" spans="1:6" ht="15.75" x14ac:dyDescent="0.25">
      <c r="A49" s="352" t="s">
        <v>472</v>
      </c>
      <c r="B49" s="128">
        <v>10</v>
      </c>
      <c r="C49" s="128" t="s">
        <v>458</v>
      </c>
      <c r="D49" s="146">
        <f t="shared" ref="D49:F49" si="8">SUM(D50:D54)</f>
        <v>171771.39999999997</v>
      </c>
      <c r="E49" s="146">
        <f t="shared" si="8"/>
        <v>6654.3</v>
      </c>
      <c r="F49" s="146">
        <f t="shared" si="8"/>
        <v>165117.09999999998</v>
      </c>
    </row>
    <row r="50" spans="1:6" ht="15.75" x14ac:dyDescent="0.25">
      <c r="A50" s="129" t="s">
        <v>473</v>
      </c>
      <c r="B50" s="130">
        <v>10</v>
      </c>
      <c r="C50" s="130">
        <v>1</v>
      </c>
      <c r="D50" s="147">
        <f t="shared" si="1"/>
        <v>5825.6</v>
      </c>
      <c r="E50" s="149">
        <v>5825.6</v>
      </c>
      <c r="F50" s="150">
        <v>0</v>
      </c>
    </row>
    <row r="51" spans="1:6" ht="15.75" x14ac:dyDescent="0.25">
      <c r="A51" s="129" t="s">
        <v>474</v>
      </c>
      <c r="B51" s="130">
        <v>10</v>
      </c>
      <c r="C51" s="130">
        <v>2</v>
      </c>
      <c r="D51" s="147">
        <f t="shared" si="1"/>
        <v>0</v>
      </c>
      <c r="E51" s="149" t="s">
        <v>453</v>
      </c>
      <c r="F51" s="150"/>
    </row>
    <row r="52" spans="1:6" ht="15.75" x14ac:dyDescent="0.25">
      <c r="A52" s="129" t="s">
        <v>388</v>
      </c>
      <c r="B52" s="130">
        <v>10</v>
      </c>
      <c r="C52" s="130">
        <v>3</v>
      </c>
      <c r="D52" s="147">
        <f t="shared" si="1"/>
        <v>41919.1</v>
      </c>
      <c r="E52" s="149">
        <v>828.7</v>
      </c>
      <c r="F52" s="150">
        <v>41090.400000000001</v>
      </c>
    </row>
    <row r="53" spans="1:6" ht="15.75" x14ac:dyDescent="0.25">
      <c r="A53" s="129" t="s">
        <v>475</v>
      </c>
      <c r="B53" s="130">
        <v>10</v>
      </c>
      <c r="C53" s="130">
        <v>4</v>
      </c>
      <c r="D53" s="147">
        <f t="shared" si="1"/>
        <v>109932.9</v>
      </c>
      <c r="E53" s="149" t="s">
        <v>453</v>
      </c>
      <c r="F53" s="150">
        <v>109932.9</v>
      </c>
    </row>
    <row r="54" spans="1:6" ht="15.75" x14ac:dyDescent="0.25">
      <c r="A54" s="129" t="s">
        <v>422</v>
      </c>
      <c r="B54" s="130">
        <v>10</v>
      </c>
      <c r="C54" s="130">
        <v>6</v>
      </c>
      <c r="D54" s="147">
        <f t="shared" si="1"/>
        <v>14093.8</v>
      </c>
      <c r="E54" s="149" t="s">
        <v>453</v>
      </c>
      <c r="F54" s="150">
        <v>14093.8</v>
      </c>
    </row>
    <row r="55" spans="1:6" ht="15.75" x14ac:dyDescent="0.25">
      <c r="A55" s="352" t="s">
        <v>476</v>
      </c>
      <c r="B55" s="128">
        <v>11</v>
      </c>
      <c r="C55" s="128" t="s">
        <v>458</v>
      </c>
      <c r="D55" s="146">
        <f t="shared" ref="D55:F55" si="9">SUM(D56:D58)</f>
        <v>119545.3</v>
      </c>
      <c r="E55" s="146">
        <f t="shared" si="9"/>
        <v>67779.5</v>
      </c>
      <c r="F55" s="146">
        <f t="shared" si="9"/>
        <v>51765.8</v>
      </c>
    </row>
    <row r="56" spans="1:6" ht="15.75" x14ac:dyDescent="0.25">
      <c r="A56" s="129" t="s">
        <v>477</v>
      </c>
      <c r="B56" s="130">
        <v>11</v>
      </c>
      <c r="C56" s="130">
        <v>1</v>
      </c>
      <c r="D56" s="147">
        <f t="shared" si="1"/>
        <v>42111.3</v>
      </c>
      <c r="E56" s="149">
        <v>41071.300000000003</v>
      </c>
      <c r="F56" s="150">
        <v>1040</v>
      </c>
    </row>
    <row r="57" spans="1:6" ht="15.75" x14ac:dyDescent="0.25">
      <c r="A57" s="129" t="s">
        <v>432</v>
      </c>
      <c r="B57" s="130">
        <v>11</v>
      </c>
      <c r="C57" s="130">
        <v>2</v>
      </c>
      <c r="D57" s="147">
        <f t="shared" si="1"/>
        <v>59788</v>
      </c>
      <c r="E57" s="149">
        <v>9062.2000000000007</v>
      </c>
      <c r="F57" s="150">
        <v>50725.8</v>
      </c>
    </row>
    <row r="58" spans="1:6" ht="15.75" x14ac:dyDescent="0.25">
      <c r="A58" s="129" t="s">
        <v>436</v>
      </c>
      <c r="B58" s="130">
        <v>11</v>
      </c>
      <c r="C58" s="130">
        <v>5</v>
      </c>
      <c r="D58" s="147">
        <f t="shared" si="1"/>
        <v>17646</v>
      </c>
      <c r="E58" s="149">
        <v>17646</v>
      </c>
      <c r="F58" s="150"/>
    </row>
    <row r="59" spans="1:6" ht="15.75" x14ac:dyDescent="0.25">
      <c r="A59" s="352" t="s">
        <v>478</v>
      </c>
      <c r="B59" s="128">
        <v>12</v>
      </c>
      <c r="C59" s="128" t="s">
        <v>458</v>
      </c>
      <c r="D59" s="146">
        <f t="shared" ref="D59:F59" si="10">SUM(D60:D61)</f>
        <v>12111.099999999999</v>
      </c>
      <c r="E59" s="146">
        <f t="shared" si="10"/>
        <v>12111.099999999999</v>
      </c>
      <c r="F59" s="146">
        <f t="shared" si="10"/>
        <v>0</v>
      </c>
    </row>
    <row r="60" spans="1:6" ht="15.75" x14ac:dyDescent="0.25">
      <c r="A60" s="129" t="s">
        <v>479</v>
      </c>
      <c r="B60" s="130">
        <v>12</v>
      </c>
      <c r="C60" s="130">
        <v>2</v>
      </c>
      <c r="D60" s="147">
        <f t="shared" si="1"/>
        <v>6732.2</v>
      </c>
      <c r="E60" s="149">
        <v>6732.2</v>
      </c>
      <c r="F60" s="150"/>
    </row>
    <row r="61" spans="1:6" ht="15.75" x14ac:dyDescent="0.25">
      <c r="A61" s="132" t="s">
        <v>443</v>
      </c>
      <c r="B61" s="130">
        <v>12</v>
      </c>
      <c r="C61" s="130">
        <v>4</v>
      </c>
      <c r="D61" s="147">
        <f t="shared" si="1"/>
        <v>5378.9</v>
      </c>
      <c r="E61" s="149">
        <v>5378.9</v>
      </c>
      <c r="F61" s="150"/>
    </row>
    <row r="62" spans="1:6" ht="15.75" x14ac:dyDescent="0.25">
      <c r="A62" s="352" t="s">
        <v>480</v>
      </c>
      <c r="B62" s="128">
        <v>13</v>
      </c>
      <c r="C62" s="128" t="s">
        <v>458</v>
      </c>
      <c r="D62" s="146">
        <f t="shared" ref="D62:F62" si="11">SUM(D63)</f>
        <v>324.10000000000002</v>
      </c>
      <c r="E62" s="146">
        <f t="shared" si="11"/>
        <v>324.10000000000002</v>
      </c>
      <c r="F62" s="146">
        <f t="shared" si="11"/>
        <v>0</v>
      </c>
    </row>
    <row r="63" spans="1:6" ht="15.75" x14ac:dyDescent="0.25">
      <c r="A63" s="129" t="s">
        <v>481</v>
      </c>
      <c r="B63" s="130">
        <v>13</v>
      </c>
      <c r="C63" s="130">
        <v>1</v>
      </c>
      <c r="D63" s="147">
        <f t="shared" si="1"/>
        <v>324.10000000000002</v>
      </c>
      <c r="E63" s="149">
        <v>324.10000000000002</v>
      </c>
      <c r="F63" s="150"/>
    </row>
    <row r="64" spans="1:6" ht="16.5" thickBot="1" x14ac:dyDescent="0.3">
      <c r="A64" s="144"/>
      <c r="B64" s="145">
        <v>14</v>
      </c>
      <c r="C64" s="145">
        <v>3</v>
      </c>
      <c r="D64" s="148">
        <f t="shared" si="1"/>
        <v>0</v>
      </c>
      <c r="E64" s="151"/>
      <c r="F64" s="152"/>
    </row>
    <row r="65" spans="1:6" ht="24.75" customHeight="1" thickBot="1" x14ac:dyDescent="0.3">
      <c r="A65" s="349" t="s">
        <v>20</v>
      </c>
      <c r="B65" s="350"/>
      <c r="C65" s="350"/>
      <c r="D65" s="351">
        <f t="shared" ref="D65:F65" si="12">SUM(D12+D20+D25+D32+D37+D42+D44+D49+D55+D59+D62)</f>
        <v>3475311.3000000003</v>
      </c>
      <c r="E65" s="351">
        <f t="shared" si="12"/>
        <v>1801873.8000000003</v>
      </c>
      <c r="F65" s="351">
        <f t="shared" si="12"/>
        <v>1673437.5000000002</v>
      </c>
    </row>
    <row r="66" spans="1:6" x14ac:dyDescent="0.2">
      <c r="A66" s="123"/>
      <c r="B66" s="123"/>
      <c r="C66" s="123"/>
      <c r="D66" s="123"/>
      <c r="E66" s="123" t="s">
        <v>453</v>
      </c>
    </row>
    <row r="67" spans="1:6" s="133" customFormat="1" ht="15.75" x14ac:dyDescent="0.25">
      <c r="D67" s="134"/>
    </row>
    <row r="68" spans="1:6" x14ac:dyDescent="0.2">
      <c r="A68" s="123"/>
      <c r="B68" s="123"/>
      <c r="C68" s="123"/>
      <c r="D68" s="123"/>
      <c r="E68" s="123"/>
    </row>
  </sheetData>
  <mergeCells count="7">
    <mergeCell ref="D9:D10"/>
    <mergeCell ref="E9:F9"/>
    <mergeCell ref="A5:F5"/>
    <mergeCell ref="A6:F6"/>
    <mergeCell ref="A9:A10"/>
    <mergeCell ref="B9:B10"/>
    <mergeCell ref="C9:C10"/>
  </mergeCells>
  <pageMargins left="0.98425196850393704" right="0.59055118110236227" top="0.78740157480314965" bottom="0.78740157480314965" header="0.31496062992125984" footer="0.31496062992125984"/>
  <pageSetup paperSize="9" scale="6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59"/>
  <sheetViews>
    <sheetView zoomScale="80" zoomScaleNormal="80" workbookViewId="0">
      <selection activeCell="C8" sqref="C8"/>
    </sheetView>
  </sheetViews>
  <sheetFormatPr defaultRowHeight="12.75" x14ac:dyDescent="0.2"/>
  <cols>
    <col min="1" max="1" width="112.85546875" style="347" customWidth="1"/>
    <col min="2" max="2" width="5.85546875" style="319" customWidth="1"/>
    <col min="3" max="3" width="5.28515625" style="319" customWidth="1"/>
    <col min="4" max="4" width="5" style="319" customWidth="1"/>
    <col min="5" max="5" width="14.5703125" style="319" customWidth="1"/>
    <col min="6" max="6" width="9.28515625" style="319" customWidth="1"/>
    <col min="7" max="7" width="18.42578125" style="319" customWidth="1"/>
    <col min="8" max="8" width="18.28515625" style="348" hidden="1" customWidth="1"/>
    <col min="9" max="9" width="19.42578125" style="319" customWidth="1"/>
    <col min="10" max="10" width="14.5703125" style="288" customWidth="1"/>
    <col min="11" max="16384" width="9.140625" style="288"/>
  </cols>
  <sheetData>
    <row r="1" spans="1:9" s="287" customFormat="1" ht="15.75" x14ac:dyDescent="0.25">
      <c r="A1" s="285"/>
      <c r="B1" s="286"/>
      <c r="C1" s="286"/>
      <c r="D1" s="286"/>
      <c r="G1" s="413" t="s">
        <v>1029</v>
      </c>
      <c r="H1" s="413"/>
      <c r="I1" s="413"/>
    </row>
    <row r="2" spans="1:9" s="287" customFormat="1" ht="15.75" x14ac:dyDescent="0.25">
      <c r="A2" s="285"/>
      <c r="B2" s="286"/>
      <c r="C2" s="286"/>
      <c r="D2" s="286"/>
      <c r="G2" s="414" t="s">
        <v>867</v>
      </c>
      <c r="H2" s="414"/>
      <c r="I2" s="414"/>
    </row>
    <row r="3" spans="1:9" s="287" customFormat="1" ht="15.75" x14ac:dyDescent="0.25">
      <c r="A3" s="285"/>
      <c r="B3" s="286"/>
      <c r="C3" s="286"/>
      <c r="D3" s="286"/>
      <c r="G3" s="414" t="s">
        <v>868</v>
      </c>
      <c r="H3" s="414"/>
      <c r="I3" s="414"/>
    </row>
    <row r="4" spans="1:9" s="287" customFormat="1" ht="15.75" x14ac:dyDescent="0.25">
      <c r="A4" s="285"/>
      <c r="B4" s="286"/>
      <c r="C4" s="286"/>
      <c r="D4" s="286"/>
      <c r="G4" s="414" t="s">
        <v>1044</v>
      </c>
      <c r="H4" s="414"/>
      <c r="I4" s="414"/>
    </row>
    <row r="5" spans="1:9" ht="40.5" customHeight="1" x14ac:dyDescent="0.25">
      <c r="A5" s="383" t="s">
        <v>1032</v>
      </c>
      <c r="B5" s="383"/>
      <c r="C5" s="383"/>
      <c r="D5" s="383"/>
      <c r="E5" s="383"/>
      <c r="F5" s="383"/>
      <c r="G5" s="383"/>
      <c r="H5" s="383"/>
      <c r="I5" s="383"/>
    </row>
    <row r="6" spans="1:9" x14ac:dyDescent="0.2">
      <c r="A6" s="289"/>
      <c r="B6" s="289"/>
      <c r="C6" s="289"/>
      <c r="D6" s="289"/>
      <c r="E6" s="289"/>
      <c r="F6" s="289"/>
      <c r="G6" s="289"/>
      <c r="H6" s="289"/>
      <c r="I6" s="290" t="s">
        <v>1035</v>
      </c>
    </row>
    <row r="7" spans="1:9" ht="12.75" customHeight="1" x14ac:dyDescent="0.2">
      <c r="A7" s="384" t="s">
        <v>482</v>
      </c>
      <c r="B7" s="385" t="s">
        <v>483</v>
      </c>
      <c r="C7" s="385"/>
      <c r="D7" s="385"/>
      <c r="E7" s="385"/>
      <c r="F7" s="386"/>
      <c r="G7" s="388" t="s">
        <v>861</v>
      </c>
      <c r="H7" s="387" t="s">
        <v>484</v>
      </c>
      <c r="I7" s="387"/>
    </row>
    <row r="8" spans="1:9" s="296" customFormat="1" ht="174" customHeight="1" x14ac:dyDescent="0.25">
      <c r="A8" s="384"/>
      <c r="B8" s="291" t="s">
        <v>485</v>
      </c>
      <c r="C8" s="291" t="s">
        <v>455</v>
      </c>
      <c r="D8" s="291" t="s">
        <v>456</v>
      </c>
      <c r="E8" s="292" t="s">
        <v>486</v>
      </c>
      <c r="F8" s="293" t="s">
        <v>487</v>
      </c>
      <c r="G8" s="388"/>
      <c r="H8" s="294" t="s">
        <v>488</v>
      </c>
      <c r="I8" s="295" t="s">
        <v>489</v>
      </c>
    </row>
    <row r="9" spans="1:9" s="301" customFormat="1" ht="11.25" x14ac:dyDescent="0.2">
      <c r="A9" s="297">
        <v>1</v>
      </c>
      <c r="B9" s="298" t="s">
        <v>490</v>
      </c>
      <c r="C9" s="298" t="s">
        <v>491</v>
      </c>
      <c r="D9" s="298" t="s">
        <v>492</v>
      </c>
      <c r="E9" s="299" t="s">
        <v>493</v>
      </c>
      <c r="F9" s="299" t="s">
        <v>494</v>
      </c>
      <c r="G9" s="298" t="s">
        <v>129</v>
      </c>
      <c r="H9" s="298" t="s">
        <v>50</v>
      </c>
      <c r="I9" s="300" t="s">
        <v>142</v>
      </c>
    </row>
    <row r="10" spans="1:9" s="287" customFormat="1" ht="15.75" x14ac:dyDescent="0.25">
      <c r="A10" s="302" t="s">
        <v>12</v>
      </c>
      <c r="B10" s="303"/>
      <c r="C10" s="303"/>
      <c r="D10" s="303"/>
      <c r="E10" s="303"/>
      <c r="F10" s="303"/>
      <c r="G10" s="275">
        <f>SUM(H10:I10)</f>
        <v>3475311.3</v>
      </c>
      <c r="H10" s="275">
        <f>H11+H47+H60+H575+H600+H702+H941</f>
        <v>1801873.8</v>
      </c>
      <c r="I10" s="275">
        <f>I11+I60+I575+I600+I702+I941</f>
        <v>1673437.5</v>
      </c>
    </row>
    <row r="11" spans="1:9" s="287" customFormat="1" ht="18.75" x14ac:dyDescent="0.3">
      <c r="A11" s="304" t="s">
        <v>495</v>
      </c>
      <c r="B11" s="274" t="s">
        <v>496</v>
      </c>
      <c r="C11" s="274" t="s">
        <v>458</v>
      </c>
      <c r="D11" s="274" t="s">
        <v>458</v>
      </c>
      <c r="E11" s="274" t="s">
        <v>458</v>
      </c>
      <c r="F11" s="274" t="s">
        <v>458</v>
      </c>
      <c r="G11" s="275">
        <f t="shared" ref="G11:I11" si="0">SUM(G12+G42)</f>
        <v>23689.399999999998</v>
      </c>
      <c r="H11" s="275">
        <f t="shared" si="0"/>
        <v>23689.399999999998</v>
      </c>
      <c r="I11" s="275">
        <f t="shared" si="0"/>
        <v>0</v>
      </c>
    </row>
    <row r="12" spans="1:9" s="306" customFormat="1" ht="15.75" x14ac:dyDescent="0.25">
      <c r="A12" s="273" t="s">
        <v>457</v>
      </c>
      <c r="B12" s="274" t="s">
        <v>496</v>
      </c>
      <c r="C12" s="274" t="s">
        <v>24</v>
      </c>
      <c r="D12" s="274" t="s">
        <v>458</v>
      </c>
      <c r="E12" s="274" t="s">
        <v>458</v>
      </c>
      <c r="F12" s="305" t="s">
        <v>458</v>
      </c>
      <c r="G12" s="275">
        <f>SUM(G13+G29)</f>
        <v>23651.1</v>
      </c>
      <c r="H12" s="275">
        <f>SUM(H13+H29)</f>
        <v>23651.1</v>
      </c>
      <c r="I12" s="275">
        <f>SUM(I13+I18)</f>
        <v>0</v>
      </c>
    </row>
    <row r="13" spans="1:9" s="306" customFormat="1" ht="31.5" x14ac:dyDescent="0.25">
      <c r="A13" s="273" t="s">
        <v>460</v>
      </c>
      <c r="B13" s="274" t="s">
        <v>496</v>
      </c>
      <c r="C13" s="274" t="s">
        <v>24</v>
      </c>
      <c r="D13" s="274" t="s">
        <v>30</v>
      </c>
      <c r="E13" s="274" t="s">
        <v>458</v>
      </c>
      <c r="F13" s="274" t="s">
        <v>458</v>
      </c>
      <c r="G13" s="275">
        <f t="shared" ref="G13:I13" si="1">G14+G23+G26</f>
        <v>19691.599999999999</v>
      </c>
      <c r="H13" s="275">
        <f t="shared" si="1"/>
        <v>19691.599999999999</v>
      </c>
      <c r="I13" s="275">
        <f t="shared" si="1"/>
        <v>0</v>
      </c>
    </row>
    <row r="14" spans="1:9" s="306" customFormat="1" ht="15.75" x14ac:dyDescent="0.25">
      <c r="A14" s="273" t="s">
        <v>497</v>
      </c>
      <c r="B14" s="274" t="s">
        <v>496</v>
      </c>
      <c r="C14" s="274" t="s">
        <v>24</v>
      </c>
      <c r="D14" s="274" t="s">
        <v>30</v>
      </c>
      <c r="E14" s="274" t="s">
        <v>498</v>
      </c>
      <c r="F14" s="274"/>
      <c r="G14" s="275">
        <f t="shared" ref="G14:G25" si="2">SUM(I14+H14)</f>
        <v>13338.699999999999</v>
      </c>
      <c r="H14" s="275">
        <f>H15+H18+H21</f>
        <v>13338.699999999999</v>
      </c>
      <c r="I14" s="275">
        <f>I15+I18+I21</f>
        <v>0</v>
      </c>
    </row>
    <row r="15" spans="1:9" s="287" customFormat="1" ht="15.75" x14ac:dyDescent="0.25">
      <c r="A15" s="276" t="s">
        <v>499</v>
      </c>
      <c r="B15" s="277" t="s">
        <v>496</v>
      </c>
      <c r="C15" s="277" t="s">
        <v>24</v>
      </c>
      <c r="D15" s="277" t="s">
        <v>30</v>
      </c>
      <c r="E15" s="277" t="s">
        <v>498</v>
      </c>
      <c r="F15" s="277">
        <v>120</v>
      </c>
      <c r="G15" s="279">
        <f t="shared" si="2"/>
        <v>11314.599999999999</v>
      </c>
      <c r="H15" s="279">
        <f>SUM(H16+H17)</f>
        <v>11314.599999999999</v>
      </c>
      <c r="I15" s="279">
        <f>SUM(I16+I17)</f>
        <v>0</v>
      </c>
    </row>
    <row r="16" spans="1:9" s="287" customFormat="1" ht="15.75" x14ac:dyDescent="0.25">
      <c r="A16" s="276" t="s">
        <v>500</v>
      </c>
      <c r="B16" s="277" t="s">
        <v>496</v>
      </c>
      <c r="C16" s="277" t="s">
        <v>24</v>
      </c>
      <c r="D16" s="277" t="s">
        <v>30</v>
      </c>
      <c r="E16" s="277" t="s">
        <v>498</v>
      </c>
      <c r="F16" s="277">
        <v>121</v>
      </c>
      <c r="G16" s="279">
        <f t="shared" si="2"/>
        <v>11187.8</v>
      </c>
      <c r="H16" s="279">
        <v>11187.8</v>
      </c>
      <c r="I16" s="279">
        <v>0</v>
      </c>
    </row>
    <row r="17" spans="1:9" s="287" customFormat="1" ht="15.75" x14ac:dyDescent="0.25">
      <c r="A17" s="276" t="s">
        <v>501</v>
      </c>
      <c r="B17" s="277" t="s">
        <v>496</v>
      </c>
      <c r="C17" s="277" t="s">
        <v>24</v>
      </c>
      <c r="D17" s="277" t="s">
        <v>30</v>
      </c>
      <c r="E17" s="277" t="s">
        <v>498</v>
      </c>
      <c r="F17" s="277">
        <v>122</v>
      </c>
      <c r="G17" s="279">
        <f t="shared" si="2"/>
        <v>126.8</v>
      </c>
      <c r="H17" s="279">
        <v>126.8</v>
      </c>
      <c r="I17" s="279">
        <v>0</v>
      </c>
    </row>
    <row r="18" spans="1:9" s="287" customFormat="1" ht="15.75" x14ac:dyDescent="0.25">
      <c r="A18" s="276" t="s">
        <v>502</v>
      </c>
      <c r="B18" s="277" t="s">
        <v>496</v>
      </c>
      <c r="C18" s="277" t="s">
        <v>24</v>
      </c>
      <c r="D18" s="277" t="s">
        <v>30</v>
      </c>
      <c r="E18" s="277" t="s">
        <v>498</v>
      </c>
      <c r="F18" s="277">
        <v>240</v>
      </c>
      <c r="G18" s="279">
        <f t="shared" si="2"/>
        <v>2012.2</v>
      </c>
      <c r="H18" s="279">
        <f>SUM(H20+H19)</f>
        <v>2012.2</v>
      </c>
      <c r="I18" s="279">
        <f>SUM(I20)</f>
        <v>0</v>
      </c>
    </row>
    <row r="19" spans="1:9" s="287" customFormat="1" ht="15.75" x14ac:dyDescent="0.25">
      <c r="A19" s="276" t="s">
        <v>503</v>
      </c>
      <c r="B19" s="277" t="s">
        <v>496</v>
      </c>
      <c r="C19" s="277" t="s">
        <v>24</v>
      </c>
      <c r="D19" s="277" t="s">
        <v>30</v>
      </c>
      <c r="E19" s="277" t="s">
        <v>498</v>
      </c>
      <c r="F19" s="277" t="s">
        <v>504</v>
      </c>
      <c r="G19" s="279">
        <f t="shared" si="2"/>
        <v>276.8</v>
      </c>
      <c r="H19" s="279">
        <v>276.8</v>
      </c>
      <c r="I19" s="279"/>
    </row>
    <row r="20" spans="1:9" s="287" customFormat="1" ht="15.75" x14ac:dyDescent="0.25">
      <c r="A20" s="276" t="s">
        <v>505</v>
      </c>
      <c r="B20" s="277" t="s">
        <v>496</v>
      </c>
      <c r="C20" s="277" t="s">
        <v>24</v>
      </c>
      <c r="D20" s="277" t="s">
        <v>30</v>
      </c>
      <c r="E20" s="277" t="s">
        <v>498</v>
      </c>
      <c r="F20" s="277">
        <v>244</v>
      </c>
      <c r="G20" s="279">
        <f t="shared" si="2"/>
        <v>1735.4</v>
      </c>
      <c r="H20" s="279">
        <v>1735.4</v>
      </c>
      <c r="I20" s="279">
        <v>0</v>
      </c>
    </row>
    <row r="21" spans="1:9" s="287" customFormat="1" ht="15.75" x14ac:dyDescent="0.25">
      <c r="A21" s="307" t="s">
        <v>506</v>
      </c>
      <c r="B21" s="277" t="s">
        <v>496</v>
      </c>
      <c r="C21" s="277" t="s">
        <v>24</v>
      </c>
      <c r="D21" s="277" t="s">
        <v>30</v>
      </c>
      <c r="E21" s="277" t="s">
        <v>498</v>
      </c>
      <c r="F21" s="277">
        <v>850</v>
      </c>
      <c r="G21" s="279">
        <f t="shared" si="2"/>
        <v>11.9</v>
      </c>
      <c r="H21" s="279">
        <f>SUM(H22)</f>
        <v>11.9</v>
      </c>
      <c r="I21" s="279">
        <f>SUM(I22)</f>
        <v>0</v>
      </c>
    </row>
    <row r="22" spans="1:9" s="287" customFormat="1" ht="15.75" x14ac:dyDescent="0.25">
      <c r="A22" s="307" t="s">
        <v>507</v>
      </c>
      <c r="B22" s="277" t="s">
        <v>496</v>
      </c>
      <c r="C22" s="277" t="s">
        <v>24</v>
      </c>
      <c r="D22" s="277" t="s">
        <v>30</v>
      </c>
      <c r="E22" s="277" t="s">
        <v>498</v>
      </c>
      <c r="F22" s="277">
        <v>852</v>
      </c>
      <c r="G22" s="279">
        <f t="shared" si="2"/>
        <v>11.9</v>
      </c>
      <c r="H22" s="279">
        <v>11.9</v>
      </c>
      <c r="I22" s="279">
        <v>0</v>
      </c>
    </row>
    <row r="23" spans="1:9" s="306" customFormat="1" ht="15.75" x14ac:dyDescent="0.25">
      <c r="A23" s="273" t="s">
        <v>508</v>
      </c>
      <c r="B23" s="274" t="s">
        <v>496</v>
      </c>
      <c r="C23" s="274" t="s">
        <v>24</v>
      </c>
      <c r="D23" s="274" t="s">
        <v>30</v>
      </c>
      <c r="E23" s="274" t="s">
        <v>509</v>
      </c>
      <c r="F23" s="274"/>
      <c r="G23" s="275">
        <f t="shared" si="2"/>
        <v>4533.2</v>
      </c>
      <c r="H23" s="275">
        <f>H24</f>
        <v>4533.2</v>
      </c>
      <c r="I23" s="275">
        <f>I24</f>
        <v>0</v>
      </c>
    </row>
    <row r="24" spans="1:9" s="287" customFormat="1" ht="15.75" x14ac:dyDescent="0.25">
      <c r="A24" s="276" t="s">
        <v>510</v>
      </c>
      <c r="B24" s="277" t="s">
        <v>496</v>
      </c>
      <c r="C24" s="277" t="s">
        <v>24</v>
      </c>
      <c r="D24" s="277" t="s">
        <v>30</v>
      </c>
      <c r="E24" s="277" t="s">
        <v>509</v>
      </c>
      <c r="F24" s="277">
        <v>120</v>
      </c>
      <c r="G24" s="279">
        <f t="shared" si="2"/>
        <v>4533.2</v>
      </c>
      <c r="H24" s="279">
        <f t="shared" ref="H24:I24" si="3">SUM(H25)</f>
        <v>4533.2</v>
      </c>
      <c r="I24" s="279">
        <f t="shared" si="3"/>
        <v>0</v>
      </c>
    </row>
    <row r="25" spans="1:9" s="287" customFormat="1" ht="15.75" x14ac:dyDescent="0.25">
      <c r="A25" s="276" t="s">
        <v>500</v>
      </c>
      <c r="B25" s="277" t="s">
        <v>496</v>
      </c>
      <c r="C25" s="277" t="s">
        <v>24</v>
      </c>
      <c r="D25" s="277" t="s">
        <v>30</v>
      </c>
      <c r="E25" s="277" t="s">
        <v>509</v>
      </c>
      <c r="F25" s="277">
        <v>121</v>
      </c>
      <c r="G25" s="279">
        <f t="shared" si="2"/>
        <v>4533.2</v>
      </c>
      <c r="H25" s="279">
        <v>4533.2</v>
      </c>
      <c r="I25" s="279">
        <v>0</v>
      </c>
    </row>
    <row r="26" spans="1:9" s="306" customFormat="1" ht="15.75" x14ac:dyDescent="0.25">
      <c r="A26" s="273" t="s">
        <v>511</v>
      </c>
      <c r="B26" s="274" t="s">
        <v>496</v>
      </c>
      <c r="C26" s="274" t="s">
        <v>24</v>
      </c>
      <c r="D26" s="274" t="s">
        <v>30</v>
      </c>
      <c r="E26" s="274" t="s">
        <v>512</v>
      </c>
      <c r="F26" s="274"/>
      <c r="G26" s="275">
        <f>G27</f>
        <v>1819.7</v>
      </c>
      <c r="H26" s="275">
        <f t="shared" ref="H26:I26" si="4">H27</f>
        <v>1819.7</v>
      </c>
      <c r="I26" s="275">
        <f t="shared" si="4"/>
        <v>0</v>
      </c>
    </row>
    <row r="27" spans="1:9" s="287" customFormat="1" ht="15.75" x14ac:dyDescent="0.25">
      <c r="A27" s="276" t="s">
        <v>510</v>
      </c>
      <c r="B27" s="277" t="s">
        <v>496</v>
      </c>
      <c r="C27" s="277" t="s">
        <v>24</v>
      </c>
      <c r="D27" s="277" t="s">
        <v>30</v>
      </c>
      <c r="E27" s="277" t="s">
        <v>512</v>
      </c>
      <c r="F27" s="277">
        <v>120</v>
      </c>
      <c r="G27" s="279">
        <f>SUM(I27+H27)</f>
        <v>1819.7</v>
      </c>
      <c r="H27" s="279">
        <f t="shared" ref="H27:I27" si="5">SUM(H28)</f>
        <v>1819.7</v>
      </c>
      <c r="I27" s="279">
        <f t="shared" si="5"/>
        <v>0</v>
      </c>
    </row>
    <row r="28" spans="1:9" s="287" customFormat="1" ht="15.75" x14ac:dyDescent="0.25">
      <c r="A28" s="276" t="s">
        <v>500</v>
      </c>
      <c r="B28" s="277" t="s">
        <v>496</v>
      </c>
      <c r="C28" s="277" t="s">
        <v>24</v>
      </c>
      <c r="D28" s="277" t="s">
        <v>30</v>
      </c>
      <c r="E28" s="277" t="s">
        <v>512</v>
      </c>
      <c r="F28" s="277">
        <v>121</v>
      </c>
      <c r="G28" s="279">
        <f>SUM(I28+H28)</f>
        <v>1819.7</v>
      </c>
      <c r="H28" s="279">
        <v>1819.7</v>
      </c>
      <c r="I28" s="279">
        <v>0</v>
      </c>
    </row>
    <row r="29" spans="1:9" s="306" customFormat="1" ht="31.5" x14ac:dyDescent="0.25">
      <c r="A29" s="273" t="s">
        <v>513</v>
      </c>
      <c r="B29" s="274" t="s">
        <v>496</v>
      </c>
      <c r="C29" s="274" t="s">
        <v>24</v>
      </c>
      <c r="D29" s="274" t="s">
        <v>41</v>
      </c>
      <c r="E29" s="274" t="s">
        <v>458</v>
      </c>
      <c r="F29" s="274" t="s">
        <v>458</v>
      </c>
      <c r="G29" s="275">
        <f t="shared" ref="G29:I29" si="6">G30+G39</f>
        <v>3959.5</v>
      </c>
      <c r="H29" s="275">
        <f t="shared" si="6"/>
        <v>3959.5</v>
      </c>
      <c r="I29" s="275">
        <f t="shared" si="6"/>
        <v>0</v>
      </c>
    </row>
    <row r="30" spans="1:9" s="306" customFormat="1" ht="15.75" x14ac:dyDescent="0.25">
      <c r="A30" s="273" t="s">
        <v>497</v>
      </c>
      <c r="B30" s="274" t="s">
        <v>496</v>
      </c>
      <c r="C30" s="274" t="s">
        <v>24</v>
      </c>
      <c r="D30" s="274" t="s">
        <v>41</v>
      </c>
      <c r="E30" s="274" t="s">
        <v>498</v>
      </c>
      <c r="F30" s="274"/>
      <c r="G30" s="275">
        <f t="shared" ref="G30:G41" si="7">SUM(I30+H30)</f>
        <v>3093.7000000000003</v>
      </c>
      <c r="H30" s="275">
        <f>H31+H34+H37</f>
        <v>3093.7000000000003</v>
      </c>
      <c r="I30" s="275">
        <f>I31+I34+I37</f>
        <v>0</v>
      </c>
    </row>
    <row r="31" spans="1:9" s="287" customFormat="1" ht="15.75" x14ac:dyDescent="0.25">
      <c r="A31" s="276" t="s">
        <v>510</v>
      </c>
      <c r="B31" s="277" t="s">
        <v>496</v>
      </c>
      <c r="C31" s="277" t="s">
        <v>24</v>
      </c>
      <c r="D31" s="277" t="s">
        <v>41</v>
      </c>
      <c r="E31" s="277" t="s">
        <v>498</v>
      </c>
      <c r="F31" s="277">
        <v>120</v>
      </c>
      <c r="G31" s="279">
        <f t="shared" si="7"/>
        <v>3011.9</v>
      </c>
      <c r="H31" s="279">
        <f>SUM(H32+H33)</f>
        <v>3011.9</v>
      </c>
      <c r="I31" s="279">
        <f>SUM(I32+I33)</f>
        <v>0</v>
      </c>
    </row>
    <row r="32" spans="1:9" s="287" customFormat="1" ht="15.75" x14ac:dyDescent="0.25">
      <c r="A32" s="276" t="s">
        <v>500</v>
      </c>
      <c r="B32" s="277" t="s">
        <v>496</v>
      </c>
      <c r="C32" s="277" t="s">
        <v>24</v>
      </c>
      <c r="D32" s="277" t="s">
        <v>41</v>
      </c>
      <c r="E32" s="277" t="s">
        <v>498</v>
      </c>
      <c r="F32" s="277">
        <v>121</v>
      </c>
      <c r="G32" s="279">
        <f t="shared" si="7"/>
        <v>2953.3</v>
      </c>
      <c r="H32" s="279">
        <v>2953.3</v>
      </c>
      <c r="I32" s="279">
        <v>0</v>
      </c>
    </row>
    <row r="33" spans="1:9" s="287" customFormat="1" ht="15.75" x14ac:dyDescent="0.25">
      <c r="A33" s="276" t="s">
        <v>501</v>
      </c>
      <c r="B33" s="277" t="s">
        <v>496</v>
      </c>
      <c r="C33" s="277" t="s">
        <v>24</v>
      </c>
      <c r="D33" s="277" t="s">
        <v>41</v>
      </c>
      <c r="E33" s="277" t="s">
        <v>498</v>
      </c>
      <c r="F33" s="277">
        <v>122</v>
      </c>
      <c r="G33" s="279">
        <f t="shared" si="7"/>
        <v>58.6</v>
      </c>
      <c r="H33" s="279">
        <v>58.6</v>
      </c>
      <c r="I33" s="279">
        <v>0</v>
      </c>
    </row>
    <row r="34" spans="1:9" s="287" customFormat="1" ht="15.75" x14ac:dyDescent="0.25">
      <c r="A34" s="276" t="s">
        <v>502</v>
      </c>
      <c r="B34" s="277" t="s">
        <v>496</v>
      </c>
      <c r="C34" s="277" t="s">
        <v>24</v>
      </c>
      <c r="D34" s="277" t="s">
        <v>41</v>
      </c>
      <c r="E34" s="277" t="s">
        <v>498</v>
      </c>
      <c r="F34" s="277">
        <v>240</v>
      </c>
      <c r="G34" s="279">
        <f t="shared" si="7"/>
        <v>81.8</v>
      </c>
      <c r="H34" s="279">
        <f>SUM(H36+H35)</f>
        <v>81.8</v>
      </c>
      <c r="I34" s="279">
        <f>SUM(I36)</f>
        <v>0</v>
      </c>
    </row>
    <row r="35" spans="1:9" s="287" customFormat="1" ht="15.75" x14ac:dyDescent="0.25">
      <c r="A35" s="276" t="s">
        <v>503</v>
      </c>
      <c r="B35" s="277" t="s">
        <v>496</v>
      </c>
      <c r="C35" s="277" t="s">
        <v>24</v>
      </c>
      <c r="D35" s="277" t="s">
        <v>41</v>
      </c>
      <c r="E35" s="277" t="s">
        <v>498</v>
      </c>
      <c r="F35" s="277" t="s">
        <v>504</v>
      </c>
      <c r="G35" s="279">
        <f t="shared" si="7"/>
        <v>8.6</v>
      </c>
      <c r="H35" s="279">
        <v>8.6</v>
      </c>
      <c r="I35" s="279"/>
    </row>
    <row r="36" spans="1:9" s="287" customFormat="1" ht="15.75" x14ac:dyDescent="0.25">
      <c r="A36" s="276" t="s">
        <v>505</v>
      </c>
      <c r="B36" s="277" t="s">
        <v>496</v>
      </c>
      <c r="C36" s="277" t="s">
        <v>24</v>
      </c>
      <c r="D36" s="277" t="s">
        <v>41</v>
      </c>
      <c r="E36" s="277" t="s">
        <v>498</v>
      </c>
      <c r="F36" s="277">
        <v>244</v>
      </c>
      <c r="G36" s="279">
        <f t="shared" si="7"/>
        <v>73.2</v>
      </c>
      <c r="H36" s="279">
        <v>73.2</v>
      </c>
      <c r="I36" s="279">
        <v>0</v>
      </c>
    </row>
    <row r="37" spans="1:9" s="287" customFormat="1" ht="15.75" x14ac:dyDescent="0.25">
      <c r="A37" s="307" t="s">
        <v>506</v>
      </c>
      <c r="B37" s="277" t="s">
        <v>496</v>
      </c>
      <c r="C37" s="277" t="s">
        <v>24</v>
      </c>
      <c r="D37" s="277" t="s">
        <v>41</v>
      </c>
      <c r="E37" s="277" t="s">
        <v>498</v>
      </c>
      <c r="F37" s="277">
        <v>850</v>
      </c>
      <c r="G37" s="279">
        <f t="shared" si="7"/>
        <v>0</v>
      </c>
      <c r="H37" s="279">
        <f>SUM(H38)</f>
        <v>0</v>
      </c>
      <c r="I37" s="279">
        <f>SUM(I38)</f>
        <v>0</v>
      </c>
    </row>
    <row r="38" spans="1:9" s="287" customFormat="1" ht="15.75" x14ac:dyDescent="0.25">
      <c r="A38" s="307" t="s">
        <v>507</v>
      </c>
      <c r="B38" s="277" t="s">
        <v>496</v>
      </c>
      <c r="C38" s="277" t="s">
        <v>24</v>
      </c>
      <c r="D38" s="277" t="s">
        <v>41</v>
      </c>
      <c r="E38" s="277" t="s">
        <v>498</v>
      </c>
      <c r="F38" s="277">
        <v>852</v>
      </c>
      <c r="G38" s="279">
        <f t="shared" si="7"/>
        <v>0</v>
      </c>
      <c r="H38" s="279">
        <v>0</v>
      </c>
      <c r="I38" s="279">
        <v>0</v>
      </c>
    </row>
    <row r="39" spans="1:9" s="306" customFormat="1" ht="15.75" x14ac:dyDescent="0.25">
      <c r="A39" s="273" t="s">
        <v>514</v>
      </c>
      <c r="B39" s="274" t="s">
        <v>496</v>
      </c>
      <c r="C39" s="274" t="s">
        <v>24</v>
      </c>
      <c r="D39" s="274" t="s">
        <v>41</v>
      </c>
      <c r="E39" s="274" t="s">
        <v>515</v>
      </c>
      <c r="F39" s="274"/>
      <c r="G39" s="275">
        <f t="shared" si="7"/>
        <v>865.8</v>
      </c>
      <c r="H39" s="275">
        <f>H40</f>
        <v>865.8</v>
      </c>
      <c r="I39" s="275">
        <f>I40</f>
        <v>0</v>
      </c>
    </row>
    <row r="40" spans="1:9" s="287" customFormat="1" ht="15.75" x14ac:dyDescent="0.25">
      <c r="A40" s="276" t="s">
        <v>510</v>
      </c>
      <c r="B40" s="277" t="s">
        <v>496</v>
      </c>
      <c r="C40" s="277" t="s">
        <v>24</v>
      </c>
      <c r="D40" s="277" t="s">
        <v>41</v>
      </c>
      <c r="E40" s="277" t="s">
        <v>515</v>
      </c>
      <c r="F40" s="277">
        <v>120</v>
      </c>
      <c r="G40" s="279">
        <f t="shared" si="7"/>
        <v>865.8</v>
      </c>
      <c r="H40" s="279">
        <f t="shared" ref="H40:I40" si="8">SUM(H41)</f>
        <v>865.8</v>
      </c>
      <c r="I40" s="279">
        <f t="shared" si="8"/>
        <v>0</v>
      </c>
    </row>
    <row r="41" spans="1:9" s="287" customFormat="1" ht="15.75" x14ac:dyDescent="0.25">
      <c r="A41" s="276" t="s">
        <v>500</v>
      </c>
      <c r="B41" s="277" t="s">
        <v>496</v>
      </c>
      <c r="C41" s="277" t="s">
        <v>24</v>
      </c>
      <c r="D41" s="277" t="s">
        <v>41</v>
      </c>
      <c r="E41" s="277" t="s">
        <v>515</v>
      </c>
      <c r="F41" s="277">
        <v>121</v>
      </c>
      <c r="G41" s="279">
        <f t="shared" si="7"/>
        <v>865.8</v>
      </c>
      <c r="H41" s="279">
        <v>865.8</v>
      </c>
      <c r="I41" s="279">
        <v>0</v>
      </c>
    </row>
    <row r="42" spans="1:9" s="306" customFormat="1" ht="15.75" x14ac:dyDescent="0.25">
      <c r="A42" s="273" t="s">
        <v>466</v>
      </c>
      <c r="B42" s="274" t="s">
        <v>496</v>
      </c>
      <c r="C42" s="274" t="s">
        <v>35</v>
      </c>
      <c r="D42" s="274" t="s">
        <v>458</v>
      </c>
      <c r="E42" s="274" t="s">
        <v>458</v>
      </c>
      <c r="F42" s="274" t="s">
        <v>458</v>
      </c>
      <c r="G42" s="275">
        <f t="shared" ref="G42:I42" si="9">SUM(G43)</f>
        <v>38.299999999999997</v>
      </c>
      <c r="H42" s="275">
        <f t="shared" si="9"/>
        <v>38.299999999999997</v>
      </c>
      <c r="I42" s="275">
        <f t="shared" si="9"/>
        <v>0</v>
      </c>
    </row>
    <row r="43" spans="1:9" s="306" customFormat="1" ht="15.75" x14ac:dyDescent="0.25">
      <c r="A43" s="273" t="s">
        <v>128</v>
      </c>
      <c r="B43" s="274" t="s">
        <v>496</v>
      </c>
      <c r="C43" s="274" t="s">
        <v>35</v>
      </c>
      <c r="D43" s="274">
        <v>10</v>
      </c>
      <c r="E43" s="274"/>
      <c r="F43" s="274"/>
      <c r="G43" s="275">
        <f t="shared" ref="G43" si="10">SUM(I43+H43)</f>
        <v>38.299999999999997</v>
      </c>
      <c r="H43" s="275">
        <f>H44</f>
        <v>38.299999999999997</v>
      </c>
      <c r="I43" s="275"/>
    </row>
    <row r="44" spans="1:9" s="306" customFormat="1" ht="15.75" x14ac:dyDescent="0.25">
      <c r="A44" s="273" t="s">
        <v>516</v>
      </c>
      <c r="B44" s="274" t="s">
        <v>496</v>
      </c>
      <c r="C44" s="274" t="s">
        <v>35</v>
      </c>
      <c r="D44" s="274">
        <v>10</v>
      </c>
      <c r="E44" s="274">
        <v>3300200</v>
      </c>
      <c r="F44" s="274"/>
      <c r="G44" s="275">
        <f>SUM(I44+H44)</f>
        <v>38.299999999999997</v>
      </c>
      <c r="H44" s="275">
        <f>SUM(H45)</f>
        <v>38.299999999999997</v>
      </c>
      <c r="I44" s="275"/>
    </row>
    <row r="45" spans="1:9" s="287" customFormat="1" ht="15.75" x14ac:dyDescent="0.25">
      <c r="A45" s="276" t="s">
        <v>502</v>
      </c>
      <c r="B45" s="277" t="s">
        <v>496</v>
      </c>
      <c r="C45" s="277" t="s">
        <v>35</v>
      </c>
      <c r="D45" s="277">
        <v>10</v>
      </c>
      <c r="E45" s="277">
        <v>3300200</v>
      </c>
      <c r="F45" s="277">
        <v>240</v>
      </c>
      <c r="G45" s="279">
        <f>SUM(I45+H45)</f>
        <v>38.299999999999997</v>
      </c>
      <c r="H45" s="279">
        <f>SUM(H46)</f>
        <v>38.299999999999997</v>
      </c>
      <c r="I45" s="279"/>
    </row>
    <row r="46" spans="1:9" s="287" customFormat="1" ht="15.75" x14ac:dyDescent="0.25">
      <c r="A46" s="276" t="s">
        <v>503</v>
      </c>
      <c r="B46" s="277" t="s">
        <v>496</v>
      </c>
      <c r="C46" s="277" t="s">
        <v>35</v>
      </c>
      <c r="D46" s="277">
        <v>10</v>
      </c>
      <c r="E46" s="277">
        <v>3300200</v>
      </c>
      <c r="F46" s="277">
        <v>242</v>
      </c>
      <c r="G46" s="279">
        <f t="shared" ref="G46" si="11">SUM(I46+H46)</f>
        <v>38.299999999999997</v>
      </c>
      <c r="H46" s="279">
        <v>38.299999999999997</v>
      </c>
      <c r="I46" s="279"/>
    </row>
    <row r="47" spans="1:9" s="287" customFormat="1" ht="18.75" x14ac:dyDescent="0.3">
      <c r="A47" s="304" t="s">
        <v>517</v>
      </c>
      <c r="B47" s="274" t="s">
        <v>518</v>
      </c>
      <c r="C47" s="274" t="s">
        <v>458</v>
      </c>
      <c r="D47" s="274" t="s">
        <v>458</v>
      </c>
      <c r="E47" s="274" t="s">
        <v>458</v>
      </c>
      <c r="F47" s="274" t="s">
        <v>458</v>
      </c>
      <c r="G47" s="275">
        <f t="shared" ref="G47:H48" si="12">SUM(G48)</f>
        <v>7503.9</v>
      </c>
      <c r="H47" s="275">
        <f t="shared" si="12"/>
        <v>7503.9</v>
      </c>
      <c r="I47" s="275"/>
    </row>
    <row r="48" spans="1:9" s="306" customFormat="1" ht="15.75" x14ac:dyDescent="0.25">
      <c r="A48" s="273" t="s">
        <v>457</v>
      </c>
      <c r="B48" s="274" t="s">
        <v>518</v>
      </c>
      <c r="C48" s="274" t="s">
        <v>24</v>
      </c>
      <c r="D48" s="274" t="s">
        <v>458</v>
      </c>
      <c r="E48" s="274" t="s">
        <v>458</v>
      </c>
      <c r="F48" s="305" t="s">
        <v>458</v>
      </c>
      <c r="G48" s="275">
        <f t="shared" si="12"/>
        <v>7503.9</v>
      </c>
      <c r="H48" s="275">
        <f t="shared" si="12"/>
        <v>7503.9</v>
      </c>
      <c r="I48" s="275">
        <f>SUM(I49+I54)</f>
        <v>0</v>
      </c>
    </row>
    <row r="49" spans="1:9" s="306" customFormat="1" ht="15.75" x14ac:dyDescent="0.25">
      <c r="A49" s="276" t="s">
        <v>513</v>
      </c>
      <c r="B49" s="274" t="s">
        <v>518</v>
      </c>
      <c r="C49" s="274" t="s">
        <v>24</v>
      </c>
      <c r="D49" s="274" t="s">
        <v>41</v>
      </c>
      <c r="E49" s="274" t="s">
        <v>458</v>
      </c>
      <c r="F49" s="274" t="s">
        <v>458</v>
      </c>
      <c r="G49" s="275">
        <f t="shared" ref="G49:I49" si="13">G50+G57</f>
        <v>7503.9</v>
      </c>
      <c r="H49" s="275">
        <f t="shared" si="13"/>
        <v>7503.9</v>
      </c>
      <c r="I49" s="275">
        <f t="shared" si="13"/>
        <v>0</v>
      </c>
    </row>
    <row r="50" spans="1:9" s="306" customFormat="1" ht="15.75" x14ac:dyDescent="0.25">
      <c r="A50" s="273" t="s">
        <v>497</v>
      </c>
      <c r="B50" s="274" t="s">
        <v>518</v>
      </c>
      <c r="C50" s="274" t="s">
        <v>24</v>
      </c>
      <c r="D50" s="274" t="s">
        <v>41</v>
      </c>
      <c r="E50" s="274" t="s">
        <v>498</v>
      </c>
      <c r="F50" s="274"/>
      <c r="G50" s="275">
        <f t="shared" ref="G50:G59" si="14">SUM(I50+H50)</f>
        <v>5252.5999999999995</v>
      </c>
      <c r="H50" s="275">
        <f>H51+H54</f>
        <v>5252.5999999999995</v>
      </c>
      <c r="I50" s="275">
        <f>I51+I54</f>
        <v>0</v>
      </c>
    </row>
    <row r="51" spans="1:9" s="287" customFormat="1" ht="15.75" x14ac:dyDescent="0.25">
      <c r="A51" s="276" t="s">
        <v>510</v>
      </c>
      <c r="B51" s="277" t="s">
        <v>518</v>
      </c>
      <c r="C51" s="277" t="s">
        <v>24</v>
      </c>
      <c r="D51" s="277" t="s">
        <v>41</v>
      </c>
      <c r="E51" s="277" t="s">
        <v>498</v>
      </c>
      <c r="F51" s="277">
        <v>120</v>
      </c>
      <c r="G51" s="279">
        <f t="shared" si="14"/>
        <v>4466.2</v>
      </c>
      <c r="H51" s="279">
        <f>SUM(H52+H53)</f>
        <v>4466.2</v>
      </c>
      <c r="I51" s="279">
        <f>SUM(I52+I53)</f>
        <v>0</v>
      </c>
    </row>
    <row r="52" spans="1:9" s="287" customFormat="1" ht="15.75" x14ac:dyDescent="0.25">
      <c r="A52" s="276" t="s">
        <v>500</v>
      </c>
      <c r="B52" s="277" t="s">
        <v>518</v>
      </c>
      <c r="C52" s="277" t="s">
        <v>24</v>
      </c>
      <c r="D52" s="277" t="s">
        <v>41</v>
      </c>
      <c r="E52" s="277" t="s">
        <v>498</v>
      </c>
      <c r="F52" s="277">
        <v>121</v>
      </c>
      <c r="G52" s="279">
        <f t="shared" si="14"/>
        <v>4351.3999999999996</v>
      </c>
      <c r="H52" s="279">
        <v>4351.3999999999996</v>
      </c>
      <c r="I52" s="279">
        <v>0</v>
      </c>
    </row>
    <row r="53" spans="1:9" s="287" customFormat="1" ht="15.75" x14ac:dyDescent="0.25">
      <c r="A53" s="276" t="s">
        <v>501</v>
      </c>
      <c r="B53" s="277" t="s">
        <v>518</v>
      </c>
      <c r="C53" s="277" t="s">
        <v>24</v>
      </c>
      <c r="D53" s="277" t="s">
        <v>41</v>
      </c>
      <c r="E53" s="277" t="s">
        <v>498</v>
      </c>
      <c r="F53" s="277">
        <v>122</v>
      </c>
      <c r="G53" s="279">
        <f t="shared" si="14"/>
        <v>114.8</v>
      </c>
      <c r="H53" s="279">
        <v>114.8</v>
      </c>
      <c r="I53" s="279">
        <v>0</v>
      </c>
    </row>
    <row r="54" spans="1:9" s="287" customFormat="1" ht="15.75" x14ac:dyDescent="0.25">
      <c r="A54" s="276" t="s">
        <v>502</v>
      </c>
      <c r="B54" s="277" t="s">
        <v>518</v>
      </c>
      <c r="C54" s="277" t="s">
        <v>24</v>
      </c>
      <c r="D54" s="277" t="s">
        <v>41</v>
      </c>
      <c r="E54" s="277" t="s">
        <v>498</v>
      </c>
      <c r="F54" s="277">
        <v>240</v>
      </c>
      <c r="G54" s="279">
        <f t="shared" si="14"/>
        <v>786.4</v>
      </c>
      <c r="H54" s="279">
        <f>SUM(H56+H55)</f>
        <v>786.4</v>
      </c>
      <c r="I54" s="279">
        <f>SUM(I56)</f>
        <v>0</v>
      </c>
    </row>
    <row r="55" spans="1:9" s="287" customFormat="1" ht="15.75" x14ac:dyDescent="0.25">
      <c r="A55" s="276" t="s">
        <v>503</v>
      </c>
      <c r="B55" s="277" t="s">
        <v>518</v>
      </c>
      <c r="C55" s="277" t="s">
        <v>24</v>
      </c>
      <c r="D55" s="277" t="s">
        <v>41</v>
      </c>
      <c r="E55" s="277" t="s">
        <v>498</v>
      </c>
      <c r="F55" s="277" t="s">
        <v>504</v>
      </c>
      <c r="G55" s="279">
        <f t="shared" si="14"/>
        <v>253.6</v>
      </c>
      <c r="H55" s="279">
        <v>253.6</v>
      </c>
      <c r="I55" s="279">
        <v>0</v>
      </c>
    </row>
    <row r="56" spans="1:9" s="287" customFormat="1" ht="15.75" x14ac:dyDescent="0.25">
      <c r="A56" s="276" t="s">
        <v>505</v>
      </c>
      <c r="B56" s="277" t="s">
        <v>518</v>
      </c>
      <c r="C56" s="277" t="s">
        <v>24</v>
      </c>
      <c r="D56" s="277" t="s">
        <v>41</v>
      </c>
      <c r="E56" s="277" t="s">
        <v>498</v>
      </c>
      <c r="F56" s="277">
        <v>244</v>
      </c>
      <c r="G56" s="279">
        <f t="shared" si="14"/>
        <v>532.79999999999995</v>
      </c>
      <c r="H56" s="279">
        <v>532.79999999999995</v>
      </c>
      <c r="I56" s="279">
        <v>0</v>
      </c>
    </row>
    <row r="57" spans="1:9" s="306" customFormat="1" ht="15.75" x14ac:dyDescent="0.25">
      <c r="A57" s="273" t="s">
        <v>514</v>
      </c>
      <c r="B57" s="274" t="s">
        <v>518</v>
      </c>
      <c r="C57" s="274" t="s">
        <v>24</v>
      </c>
      <c r="D57" s="274" t="s">
        <v>41</v>
      </c>
      <c r="E57" s="274" t="s">
        <v>515</v>
      </c>
      <c r="F57" s="274"/>
      <c r="G57" s="275">
        <f t="shared" si="14"/>
        <v>2251.3000000000002</v>
      </c>
      <c r="H57" s="275">
        <f>H58</f>
        <v>2251.3000000000002</v>
      </c>
      <c r="I57" s="275">
        <f>I58</f>
        <v>0</v>
      </c>
    </row>
    <row r="58" spans="1:9" s="287" customFormat="1" ht="15.75" x14ac:dyDescent="0.25">
      <c r="A58" s="276" t="s">
        <v>510</v>
      </c>
      <c r="B58" s="277" t="s">
        <v>518</v>
      </c>
      <c r="C58" s="277" t="s">
        <v>24</v>
      </c>
      <c r="D58" s="277" t="s">
        <v>41</v>
      </c>
      <c r="E58" s="277" t="s">
        <v>515</v>
      </c>
      <c r="F58" s="277">
        <v>120</v>
      </c>
      <c r="G58" s="279">
        <f t="shared" si="14"/>
        <v>2251.3000000000002</v>
      </c>
      <c r="H58" s="279">
        <f t="shared" ref="H58:I58" si="15">SUM(H59)</f>
        <v>2251.3000000000002</v>
      </c>
      <c r="I58" s="279">
        <f t="shared" si="15"/>
        <v>0</v>
      </c>
    </row>
    <row r="59" spans="1:9" s="287" customFormat="1" ht="15.75" x14ac:dyDescent="0.25">
      <c r="A59" s="276" t="s">
        <v>500</v>
      </c>
      <c r="B59" s="277" t="s">
        <v>518</v>
      </c>
      <c r="C59" s="277" t="s">
        <v>24</v>
      </c>
      <c r="D59" s="277" t="s">
        <v>41</v>
      </c>
      <c r="E59" s="277" t="s">
        <v>515</v>
      </c>
      <c r="F59" s="277">
        <v>121</v>
      </c>
      <c r="G59" s="279">
        <f t="shared" si="14"/>
        <v>2251.3000000000002</v>
      </c>
      <c r="H59" s="279">
        <v>2251.3000000000002</v>
      </c>
      <c r="I59" s="279">
        <v>0</v>
      </c>
    </row>
    <row r="60" spans="1:9" s="287" customFormat="1" ht="18.75" x14ac:dyDescent="0.3">
      <c r="A60" s="304" t="s">
        <v>519</v>
      </c>
      <c r="B60" s="274" t="s">
        <v>520</v>
      </c>
      <c r="C60" s="274" t="s">
        <v>458</v>
      </c>
      <c r="D60" s="274" t="s">
        <v>458</v>
      </c>
      <c r="E60" s="274" t="s">
        <v>458</v>
      </c>
      <c r="F60" s="274" t="s">
        <v>458</v>
      </c>
      <c r="G60" s="275">
        <f>SUM(H60:I60)</f>
        <v>1651043.8</v>
      </c>
      <c r="H60" s="275">
        <f>H61+H123+H184+H299+H356+H417+H473+H519+H555+H563</f>
        <v>877751.5</v>
      </c>
      <c r="I60" s="275">
        <f>I61+I123+I184+I299+I356+I417+I473+I519+I555+I563</f>
        <v>773292.3</v>
      </c>
    </row>
    <row r="61" spans="1:9" s="306" customFormat="1" ht="15.75" x14ac:dyDescent="0.25">
      <c r="A61" s="273" t="s">
        <v>457</v>
      </c>
      <c r="B61" s="274" t="s">
        <v>520</v>
      </c>
      <c r="C61" s="274" t="s">
        <v>24</v>
      </c>
      <c r="D61" s="274" t="s">
        <v>458</v>
      </c>
      <c r="E61" s="274" t="s">
        <v>458</v>
      </c>
      <c r="F61" s="274" t="s">
        <v>458</v>
      </c>
      <c r="G61" s="275">
        <f>SUM(H61+I61)</f>
        <v>227708.50000000003</v>
      </c>
      <c r="H61" s="275">
        <f>H62+H66+H76+H80+H84</f>
        <v>216291.50000000003</v>
      </c>
      <c r="I61" s="275">
        <f>I62+I66+I76+I80+I84</f>
        <v>11417</v>
      </c>
    </row>
    <row r="62" spans="1:9" s="306" customFormat="1" ht="15.75" x14ac:dyDescent="0.25">
      <c r="A62" s="273" t="s">
        <v>521</v>
      </c>
      <c r="B62" s="274" t="s">
        <v>520</v>
      </c>
      <c r="C62" s="274" t="s">
        <v>24</v>
      </c>
      <c r="D62" s="274" t="s">
        <v>27</v>
      </c>
      <c r="E62" s="274"/>
      <c r="F62" s="274"/>
      <c r="G62" s="275">
        <f>SUM(I62+H62)</f>
        <v>4987.5</v>
      </c>
      <c r="H62" s="275">
        <f t="shared" ref="H62:I64" si="16">SUM(H63)</f>
        <v>4987.5</v>
      </c>
      <c r="I62" s="275">
        <f t="shared" si="16"/>
        <v>0</v>
      </c>
    </row>
    <row r="63" spans="1:9" s="306" customFormat="1" ht="18" customHeight="1" x14ac:dyDescent="0.25">
      <c r="A63" s="273" t="s">
        <v>522</v>
      </c>
      <c r="B63" s="274" t="s">
        <v>520</v>
      </c>
      <c r="C63" s="274" t="s">
        <v>24</v>
      </c>
      <c r="D63" s="274" t="s">
        <v>27</v>
      </c>
      <c r="E63" s="274" t="s">
        <v>523</v>
      </c>
      <c r="F63" s="274"/>
      <c r="G63" s="275">
        <f>SUM(I63+H63)</f>
        <v>4987.5</v>
      </c>
      <c r="H63" s="275">
        <f>H64</f>
        <v>4987.5</v>
      </c>
      <c r="I63" s="275">
        <f>I64</f>
        <v>0</v>
      </c>
    </row>
    <row r="64" spans="1:9" s="306" customFormat="1" ht="15.75" x14ac:dyDescent="0.25">
      <c r="A64" s="276" t="s">
        <v>510</v>
      </c>
      <c r="B64" s="277" t="s">
        <v>520</v>
      </c>
      <c r="C64" s="277" t="s">
        <v>24</v>
      </c>
      <c r="D64" s="277" t="s">
        <v>27</v>
      </c>
      <c r="E64" s="277" t="s">
        <v>523</v>
      </c>
      <c r="F64" s="277">
        <v>120</v>
      </c>
      <c r="G64" s="279">
        <f>SUM(I64+H64)</f>
        <v>4987.5</v>
      </c>
      <c r="H64" s="279">
        <f t="shared" si="16"/>
        <v>4987.5</v>
      </c>
      <c r="I64" s="279">
        <f t="shared" si="16"/>
        <v>0</v>
      </c>
    </row>
    <row r="65" spans="1:9" s="306" customFormat="1" ht="15.75" x14ac:dyDescent="0.25">
      <c r="A65" s="276" t="s">
        <v>500</v>
      </c>
      <c r="B65" s="277" t="s">
        <v>520</v>
      </c>
      <c r="C65" s="277" t="s">
        <v>24</v>
      </c>
      <c r="D65" s="277" t="s">
        <v>27</v>
      </c>
      <c r="E65" s="277" t="s">
        <v>523</v>
      </c>
      <c r="F65" s="277">
        <v>121</v>
      </c>
      <c r="G65" s="279">
        <f>SUM(I65+H65)</f>
        <v>4987.5</v>
      </c>
      <c r="H65" s="279">
        <v>4987.5</v>
      </c>
      <c r="I65" s="279">
        <v>0</v>
      </c>
    </row>
    <row r="66" spans="1:9" s="306" customFormat="1" ht="31.5" x14ac:dyDescent="0.25">
      <c r="A66" s="273" t="s">
        <v>524</v>
      </c>
      <c r="B66" s="274" t="s">
        <v>520</v>
      </c>
      <c r="C66" s="274" t="s">
        <v>24</v>
      </c>
      <c r="D66" s="274" t="s">
        <v>35</v>
      </c>
      <c r="E66" s="274"/>
      <c r="F66" s="274"/>
      <c r="G66" s="275">
        <f t="shared" ref="G66:I66" si="17">G67</f>
        <v>197364.00000000003</v>
      </c>
      <c r="H66" s="275">
        <f t="shared" si="17"/>
        <v>197364.00000000003</v>
      </c>
      <c r="I66" s="275">
        <f t="shared" si="17"/>
        <v>0</v>
      </c>
    </row>
    <row r="67" spans="1:9" s="306" customFormat="1" ht="15.75" x14ac:dyDescent="0.25">
      <c r="A67" s="273" t="s">
        <v>497</v>
      </c>
      <c r="B67" s="274" t="s">
        <v>520</v>
      </c>
      <c r="C67" s="274" t="s">
        <v>24</v>
      </c>
      <c r="D67" s="274" t="s">
        <v>35</v>
      </c>
      <c r="E67" s="274" t="s">
        <v>498</v>
      </c>
      <c r="F67" s="274"/>
      <c r="G67" s="275">
        <f t="shared" ref="G67:G98" si="18">SUM(I67+H67)</f>
        <v>197364.00000000003</v>
      </c>
      <c r="H67" s="275">
        <f>H68+H71+H74</f>
        <v>197364.00000000003</v>
      </c>
      <c r="I67" s="275">
        <f>I68+I71+I74</f>
        <v>0</v>
      </c>
    </row>
    <row r="68" spans="1:9" s="287" customFormat="1" ht="15.75" x14ac:dyDescent="0.25">
      <c r="A68" s="276" t="s">
        <v>510</v>
      </c>
      <c r="B68" s="277" t="s">
        <v>520</v>
      </c>
      <c r="C68" s="277" t="s">
        <v>24</v>
      </c>
      <c r="D68" s="277" t="s">
        <v>35</v>
      </c>
      <c r="E68" s="277" t="s">
        <v>498</v>
      </c>
      <c r="F68" s="277">
        <v>120</v>
      </c>
      <c r="G68" s="279">
        <f t="shared" si="18"/>
        <v>169451.30000000002</v>
      </c>
      <c r="H68" s="279">
        <f>SUM(H69+H70)</f>
        <v>169451.30000000002</v>
      </c>
      <c r="I68" s="279">
        <f>SUM(I69+I70)</f>
        <v>0</v>
      </c>
    </row>
    <row r="69" spans="1:9" s="287" customFormat="1" ht="15.75" x14ac:dyDescent="0.25">
      <c r="A69" s="276" t="s">
        <v>500</v>
      </c>
      <c r="B69" s="277" t="s">
        <v>520</v>
      </c>
      <c r="C69" s="277" t="s">
        <v>24</v>
      </c>
      <c r="D69" s="277" t="s">
        <v>35</v>
      </c>
      <c r="E69" s="277" t="s">
        <v>498</v>
      </c>
      <c r="F69" s="277">
        <v>121</v>
      </c>
      <c r="G69" s="279">
        <f t="shared" si="18"/>
        <v>167047.1</v>
      </c>
      <c r="H69" s="279">
        <v>167047.1</v>
      </c>
      <c r="I69" s="279">
        <v>0</v>
      </c>
    </row>
    <row r="70" spans="1:9" s="287" customFormat="1" ht="15.75" x14ac:dyDescent="0.25">
      <c r="A70" s="276" t="s">
        <v>501</v>
      </c>
      <c r="B70" s="277" t="s">
        <v>520</v>
      </c>
      <c r="C70" s="277" t="s">
        <v>24</v>
      </c>
      <c r="D70" s="277" t="s">
        <v>35</v>
      </c>
      <c r="E70" s="277" t="s">
        <v>498</v>
      </c>
      <c r="F70" s="277">
        <v>122</v>
      </c>
      <c r="G70" s="279">
        <f t="shared" si="18"/>
        <v>2404.1999999999998</v>
      </c>
      <c r="H70" s="279">
        <v>2404.1999999999998</v>
      </c>
      <c r="I70" s="279">
        <v>0</v>
      </c>
    </row>
    <row r="71" spans="1:9" s="287" customFormat="1" ht="15.75" x14ac:dyDescent="0.25">
      <c r="A71" s="276" t="s">
        <v>525</v>
      </c>
      <c r="B71" s="277" t="s">
        <v>520</v>
      </c>
      <c r="C71" s="277" t="s">
        <v>24</v>
      </c>
      <c r="D71" s="277" t="s">
        <v>35</v>
      </c>
      <c r="E71" s="277" t="s">
        <v>498</v>
      </c>
      <c r="F71" s="277">
        <v>240</v>
      </c>
      <c r="G71" s="279">
        <f t="shared" si="18"/>
        <v>27857</v>
      </c>
      <c r="H71" s="279">
        <f>SUM(H73+H72)</f>
        <v>27857</v>
      </c>
      <c r="I71" s="279">
        <f>SUM(I73)</f>
        <v>0</v>
      </c>
    </row>
    <row r="72" spans="1:9" s="287" customFormat="1" ht="15.75" x14ac:dyDescent="0.25">
      <c r="A72" s="276" t="s">
        <v>503</v>
      </c>
      <c r="B72" s="277" t="s">
        <v>520</v>
      </c>
      <c r="C72" s="277" t="s">
        <v>24</v>
      </c>
      <c r="D72" s="277" t="s">
        <v>35</v>
      </c>
      <c r="E72" s="277" t="s">
        <v>498</v>
      </c>
      <c r="F72" s="277" t="s">
        <v>504</v>
      </c>
      <c r="G72" s="279">
        <f t="shared" si="18"/>
        <v>1905</v>
      </c>
      <c r="H72" s="279">
        <v>1905</v>
      </c>
      <c r="I72" s="279"/>
    </row>
    <row r="73" spans="1:9" s="287" customFormat="1" ht="15.75" x14ac:dyDescent="0.25">
      <c r="A73" s="276" t="s">
        <v>526</v>
      </c>
      <c r="B73" s="277" t="s">
        <v>520</v>
      </c>
      <c r="C73" s="277" t="s">
        <v>24</v>
      </c>
      <c r="D73" s="277" t="s">
        <v>35</v>
      </c>
      <c r="E73" s="277" t="s">
        <v>498</v>
      </c>
      <c r="F73" s="277">
        <v>244</v>
      </c>
      <c r="G73" s="279">
        <f t="shared" si="18"/>
        <v>25952</v>
      </c>
      <c r="H73" s="279">
        <v>25952</v>
      </c>
      <c r="I73" s="279">
        <v>0</v>
      </c>
    </row>
    <row r="74" spans="1:9" s="287" customFormat="1" ht="15.75" x14ac:dyDescent="0.25">
      <c r="A74" s="307" t="s">
        <v>506</v>
      </c>
      <c r="B74" s="277" t="s">
        <v>520</v>
      </c>
      <c r="C74" s="277" t="s">
        <v>24</v>
      </c>
      <c r="D74" s="277" t="s">
        <v>35</v>
      </c>
      <c r="E74" s="277" t="s">
        <v>498</v>
      </c>
      <c r="F74" s="277">
        <v>850</v>
      </c>
      <c r="G74" s="279">
        <f t="shared" si="18"/>
        <v>55.7</v>
      </c>
      <c r="H74" s="279">
        <f>SUM(H75)</f>
        <v>55.7</v>
      </c>
      <c r="I74" s="279">
        <f>SUM(I75)</f>
        <v>0</v>
      </c>
    </row>
    <row r="75" spans="1:9" s="287" customFormat="1" ht="15.75" x14ac:dyDescent="0.25">
      <c r="A75" s="307" t="s">
        <v>507</v>
      </c>
      <c r="B75" s="277" t="s">
        <v>520</v>
      </c>
      <c r="C75" s="277" t="s">
        <v>24</v>
      </c>
      <c r="D75" s="277" t="s">
        <v>35</v>
      </c>
      <c r="E75" s="277" t="s">
        <v>498</v>
      </c>
      <c r="F75" s="277">
        <v>852</v>
      </c>
      <c r="G75" s="279">
        <f t="shared" si="18"/>
        <v>55.7</v>
      </c>
      <c r="H75" s="279">
        <v>55.7</v>
      </c>
      <c r="I75" s="279">
        <v>0</v>
      </c>
    </row>
    <row r="76" spans="1:9" s="306" customFormat="1" ht="15.75" x14ac:dyDescent="0.25">
      <c r="A76" s="273" t="s">
        <v>37</v>
      </c>
      <c r="B76" s="274" t="s">
        <v>520</v>
      </c>
      <c r="C76" s="274" t="s">
        <v>24</v>
      </c>
      <c r="D76" s="274" t="s">
        <v>38</v>
      </c>
      <c r="E76" s="274" t="s">
        <v>458</v>
      </c>
      <c r="F76" s="274" t="s">
        <v>458</v>
      </c>
      <c r="G76" s="275">
        <f t="shared" si="18"/>
        <v>12.6</v>
      </c>
      <c r="H76" s="275"/>
      <c r="I76" s="275">
        <f>I77</f>
        <v>12.6</v>
      </c>
    </row>
    <row r="77" spans="1:9" s="306" customFormat="1" ht="31.5" x14ac:dyDescent="0.25">
      <c r="A77" s="273" t="s">
        <v>527</v>
      </c>
      <c r="B77" s="274" t="s">
        <v>520</v>
      </c>
      <c r="C77" s="274" t="s">
        <v>24</v>
      </c>
      <c r="D77" s="274" t="s">
        <v>38</v>
      </c>
      <c r="E77" s="274" t="s">
        <v>528</v>
      </c>
      <c r="F77" s="274" t="s">
        <v>458</v>
      </c>
      <c r="G77" s="275">
        <f t="shared" si="18"/>
        <v>12.6</v>
      </c>
      <c r="H77" s="275"/>
      <c r="I77" s="275">
        <f>I78</f>
        <v>12.6</v>
      </c>
    </row>
    <row r="78" spans="1:9" s="287" customFormat="1" ht="15.75" x14ac:dyDescent="0.25">
      <c r="A78" s="276" t="s">
        <v>529</v>
      </c>
      <c r="B78" s="277" t="s">
        <v>520</v>
      </c>
      <c r="C78" s="277" t="s">
        <v>24</v>
      </c>
      <c r="D78" s="277" t="s">
        <v>38</v>
      </c>
      <c r="E78" s="277" t="s">
        <v>528</v>
      </c>
      <c r="F78" s="277">
        <v>240</v>
      </c>
      <c r="G78" s="279">
        <f t="shared" si="18"/>
        <v>12.6</v>
      </c>
      <c r="H78" s="279"/>
      <c r="I78" s="279">
        <f>I79</f>
        <v>12.6</v>
      </c>
    </row>
    <row r="79" spans="1:9" s="287" customFormat="1" ht="15.75" x14ac:dyDescent="0.25">
      <c r="A79" s="276" t="s">
        <v>526</v>
      </c>
      <c r="B79" s="277" t="s">
        <v>520</v>
      </c>
      <c r="C79" s="277" t="s">
        <v>24</v>
      </c>
      <c r="D79" s="277" t="s">
        <v>38</v>
      </c>
      <c r="E79" s="277" t="s">
        <v>528</v>
      </c>
      <c r="F79" s="277">
        <v>244</v>
      </c>
      <c r="G79" s="279">
        <f t="shared" si="18"/>
        <v>12.6</v>
      </c>
      <c r="H79" s="279"/>
      <c r="I79" s="279">
        <v>12.6</v>
      </c>
    </row>
    <row r="80" spans="1:9" s="287" customFormat="1" ht="15.75" x14ac:dyDescent="0.25">
      <c r="A80" s="273" t="s">
        <v>463</v>
      </c>
      <c r="B80" s="274" t="s">
        <v>520</v>
      </c>
      <c r="C80" s="274" t="s">
        <v>24</v>
      </c>
      <c r="D80" s="274">
        <v>11</v>
      </c>
      <c r="E80" s="274"/>
      <c r="F80" s="274"/>
      <c r="G80" s="275">
        <f t="shared" si="18"/>
        <v>0</v>
      </c>
      <c r="H80" s="275">
        <f>H81</f>
        <v>0</v>
      </c>
      <c r="I80" s="275">
        <f>I81</f>
        <v>0</v>
      </c>
    </row>
    <row r="81" spans="1:9" s="306" customFormat="1" ht="15.75" x14ac:dyDescent="0.25">
      <c r="A81" s="273" t="s">
        <v>1012</v>
      </c>
      <c r="B81" s="274" t="s">
        <v>520</v>
      </c>
      <c r="C81" s="274" t="s">
        <v>24</v>
      </c>
      <c r="D81" s="274">
        <v>11</v>
      </c>
      <c r="E81" s="274" t="s">
        <v>1013</v>
      </c>
      <c r="F81" s="274"/>
      <c r="G81" s="275">
        <f t="shared" si="18"/>
        <v>0</v>
      </c>
      <c r="H81" s="275">
        <f>SUM(H82)</f>
        <v>0</v>
      </c>
      <c r="I81" s="275"/>
    </row>
    <row r="82" spans="1:9" s="287" customFormat="1" ht="15.75" x14ac:dyDescent="0.25">
      <c r="A82" s="307" t="s">
        <v>530</v>
      </c>
      <c r="B82" s="277" t="s">
        <v>520</v>
      </c>
      <c r="C82" s="277" t="s">
        <v>24</v>
      </c>
      <c r="D82" s="277">
        <v>11</v>
      </c>
      <c r="E82" s="277" t="s">
        <v>1013</v>
      </c>
      <c r="F82" s="277">
        <v>800</v>
      </c>
      <c r="G82" s="279">
        <f t="shared" si="18"/>
        <v>0</v>
      </c>
      <c r="H82" s="279">
        <f>SUM(H83)</f>
        <v>0</v>
      </c>
      <c r="I82" s="279"/>
    </row>
    <row r="83" spans="1:9" s="287" customFormat="1" ht="15.75" x14ac:dyDescent="0.25">
      <c r="A83" s="276" t="s">
        <v>1014</v>
      </c>
      <c r="B83" s="277" t="s">
        <v>520</v>
      </c>
      <c r="C83" s="277" t="s">
        <v>24</v>
      </c>
      <c r="D83" s="277">
        <v>11</v>
      </c>
      <c r="E83" s="277" t="s">
        <v>1013</v>
      </c>
      <c r="F83" s="277">
        <v>870</v>
      </c>
      <c r="G83" s="279">
        <f t="shared" si="18"/>
        <v>0</v>
      </c>
      <c r="H83" s="279">
        <v>0</v>
      </c>
      <c r="I83" s="279"/>
    </row>
    <row r="84" spans="1:9" s="306" customFormat="1" ht="15.75" x14ac:dyDescent="0.25">
      <c r="A84" s="273" t="s">
        <v>52</v>
      </c>
      <c r="B84" s="274" t="s">
        <v>520</v>
      </c>
      <c r="C84" s="274" t="s">
        <v>24</v>
      </c>
      <c r="D84" s="274">
        <v>13</v>
      </c>
      <c r="E84" s="274" t="s">
        <v>458</v>
      </c>
      <c r="F84" s="274" t="s">
        <v>458</v>
      </c>
      <c r="G84" s="275">
        <f t="shared" si="18"/>
        <v>25344.400000000001</v>
      </c>
      <c r="H84" s="275">
        <f>H99+H109+H120+H114</f>
        <v>13940</v>
      </c>
      <c r="I84" s="275">
        <f>SUM(I99)</f>
        <v>11404.4</v>
      </c>
    </row>
    <row r="85" spans="1:9" s="287" customFormat="1" ht="15.75" x14ac:dyDescent="0.25">
      <c r="A85" s="276" t="s">
        <v>1015</v>
      </c>
      <c r="B85" s="277" t="s">
        <v>520</v>
      </c>
      <c r="C85" s="277" t="s">
        <v>24</v>
      </c>
      <c r="D85" s="277">
        <v>13</v>
      </c>
      <c r="E85" s="277" t="s">
        <v>1016</v>
      </c>
      <c r="F85" s="277" t="s">
        <v>458</v>
      </c>
      <c r="G85" s="279">
        <f t="shared" si="18"/>
        <v>0</v>
      </c>
      <c r="H85" s="279"/>
      <c r="I85" s="279">
        <f>SUM(I86)</f>
        <v>0</v>
      </c>
    </row>
    <row r="86" spans="1:9" s="287" customFormat="1" ht="15.75" x14ac:dyDescent="0.25">
      <c r="A86" s="276" t="s">
        <v>531</v>
      </c>
      <c r="B86" s="277" t="s">
        <v>520</v>
      </c>
      <c r="C86" s="277" t="s">
        <v>24</v>
      </c>
      <c r="D86" s="277">
        <v>13</v>
      </c>
      <c r="E86" s="277" t="s">
        <v>532</v>
      </c>
      <c r="F86" s="277" t="s">
        <v>458</v>
      </c>
      <c r="G86" s="279">
        <f t="shared" si="18"/>
        <v>0</v>
      </c>
      <c r="H86" s="279"/>
      <c r="I86" s="279">
        <f>SUM(I87+I91)</f>
        <v>0</v>
      </c>
    </row>
    <row r="87" spans="1:9" s="306" customFormat="1" ht="31.5" x14ac:dyDescent="0.25">
      <c r="A87" s="273" t="s">
        <v>533</v>
      </c>
      <c r="B87" s="274" t="s">
        <v>520</v>
      </c>
      <c r="C87" s="274" t="s">
        <v>24</v>
      </c>
      <c r="D87" s="274">
        <v>13</v>
      </c>
      <c r="E87" s="274" t="s">
        <v>534</v>
      </c>
      <c r="F87" s="274" t="s">
        <v>458</v>
      </c>
      <c r="G87" s="275">
        <f t="shared" si="18"/>
        <v>0</v>
      </c>
      <c r="H87" s="275">
        <f>SUM(H88)</f>
        <v>0</v>
      </c>
      <c r="I87" s="275">
        <f>SUM(I88)</f>
        <v>0</v>
      </c>
    </row>
    <row r="88" spans="1:9" s="287" customFormat="1" ht="31.5" x14ac:dyDescent="0.25">
      <c r="A88" s="276" t="s">
        <v>535</v>
      </c>
      <c r="B88" s="277" t="s">
        <v>520</v>
      </c>
      <c r="C88" s="277" t="s">
        <v>24</v>
      </c>
      <c r="D88" s="277">
        <v>13</v>
      </c>
      <c r="E88" s="277" t="s">
        <v>534</v>
      </c>
      <c r="F88" s="277">
        <v>100</v>
      </c>
      <c r="G88" s="279">
        <f t="shared" si="18"/>
        <v>0</v>
      </c>
      <c r="H88" s="279"/>
      <c r="I88" s="279">
        <f>I89</f>
        <v>0</v>
      </c>
    </row>
    <row r="89" spans="1:9" s="287" customFormat="1" ht="15.75" x14ac:dyDescent="0.25">
      <c r="A89" s="276" t="s">
        <v>499</v>
      </c>
      <c r="B89" s="277" t="s">
        <v>520</v>
      </c>
      <c r="C89" s="277" t="s">
        <v>24</v>
      </c>
      <c r="D89" s="277">
        <v>13</v>
      </c>
      <c r="E89" s="277" t="s">
        <v>534</v>
      </c>
      <c r="F89" s="277">
        <v>120</v>
      </c>
      <c r="G89" s="279">
        <f t="shared" si="18"/>
        <v>0</v>
      </c>
      <c r="H89" s="279"/>
      <c r="I89" s="279">
        <f>I90</f>
        <v>0</v>
      </c>
    </row>
    <row r="90" spans="1:9" s="287" customFormat="1" ht="15.75" x14ac:dyDescent="0.25">
      <c r="A90" s="276" t="s">
        <v>500</v>
      </c>
      <c r="B90" s="277" t="s">
        <v>520</v>
      </c>
      <c r="C90" s="277" t="s">
        <v>24</v>
      </c>
      <c r="D90" s="277">
        <v>13</v>
      </c>
      <c r="E90" s="277" t="s">
        <v>534</v>
      </c>
      <c r="F90" s="277">
        <v>121</v>
      </c>
      <c r="G90" s="279">
        <f t="shared" si="18"/>
        <v>0</v>
      </c>
      <c r="H90" s="279"/>
      <c r="I90" s="279"/>
    </row>
    <row r="91" spans="1:9" s="306" customFormat="1" ht="31.5" x14ac:dyDescent="0.25">
      <c r="A91" s="273" t="s">
        <v>536</v>
      </c>
      <c r="B91" s="274" t="s">
        <v>520</v>
      </c>
      <c r="C91" s="274" t="s">
        <v>24</v>
      </c>
      <c r="D91" s="274">
        <v>13</v>
      </c>
      <c r="E91" s="274" t="s">
        <v>537</v>
      </c>
      <c r="F91" s="274" t="s">
        <v>458</v>
      </c>
      <c r="G91" s="275">
        <f t="shared" si="18"/>
        <v>0</v>
      </c>
      <c r="H91" s="275">
        <f>SUM(H92+H96)</f>
        <v>0</v>
      </c>
      <c r="I91" s="275">
        <f>SUM(I92+I96)</f>
        <v>0</v>
      </c>
    </row>
    <row r="92" spans="1:9" s="287" customFormat="1" ht="31.5" x14ac:dyDescent="0.25">
      <c r="A92" s="276" t="s">
        <v>535</v>
      </c>
      <c r="B92" s="277" t="s">
        <v>520</v>
      </c>
      <c r="C92" s="277" t="s">
        <v>24</v>
      </c>
      <c r="D92" s="277">
        <v>13</v>
      </c>
      <c r="E92" s="277" t="s">
        <v>537</v>
      </c>
      <c r="F92" s="277">
        <v>100</v>
      </c>
      <c r="G92" s="279">
        <f t="shared" si="18"/>
        <v>0</v>
      </c>
      <c r="H92" s="279"/>
      <c r="I92" s="279">
        <f>SUM(I93)</f>
        <v>0</v>
      </c>
    </row>
    <row r="93" spans="1:9" s="287" customFormat="1" ht="15.75" x14ac:dyDescent="0.25">
      <c r="A93" s="276" t="s">
        <v>499</v>
      </c>
      <c r="B93" s="277" t="s">
        <v>520</v>
      </c>
      <c r="C93" s="277" t="s">
        <v>24</v>
      </c>
      <c r="D93" s="277">
        <v>13</v>
      </c>
      <c r="E93" s="277" t="s">
        <v>537</v>
      </c>
      <c r="F93" s="277">
        <v>120</v>
      </c>
      <c r="G93" s="279">
        <f t="shared" si="18"/>
        <v>0</v>
      </c>
      <c r="H93" s="279"/>
      <c r="I93" s="279">
        <f>SUM(I94:I95)</f>
        <v>0</v>
      </c>
    </row>
    <row r="94" spans="1:9" s="287" customFormat="1" ht="15.75" x14ac:dyDescent="0.25">
      <c r="A94" s="276" t="s">
        <v>500</v>
      </c>
      <c r="B94" s="277" t="s">
        <v>520</v>
      </c>
      <c r="C94" s="277" t="s">
        <v>24</v>
      </c>
      <c r="D94" s="277">
        <v>13</v>
      </c>
      <c r="E94" s="277" t="s">
        <v>537</v>
      </c>
      <c r="F94" s="277">
        <v>121</v>
      </c>
      <c r="G94" s="279">
        <f t="shared" si="18"/>
        <v>0</v>
      </c>
      <c r="H94" s="279"/>
      <c r="I94" s="279"/>
    </row>
    <row r="95" spans="1:9" s="287" customFormat="1" ht="15.75" x14ac:dyDescent="0.25">
      <c r="A95" s="276" t="s">
        <v>501</v>
      </c>
      <c r="B95" s="277" t="s">
        <v>520</v>
      </c>
      <c r="C95" s="277" t="s">
        <v>24</v>
      </c>
      <c r="D95" s="277">
        <v>13</v>
      </c>
      <c r="E95" s="277" t="s">
        <v>537</v>
      </c>
      <c r="F95" s="277">
        <v>122</v>
      </c>
      <c r="G95" s="279">
        <f t="shared" si="18"/>
        <v>0</v>
      </c>
      <c r="H95" s="279"/>
      <c r="I95" s="279"/>
    </row>
    <row r="96" spans="1:9" s="287" customFormat="1" ht="15.75" x14ac:dyDescent="0.25">
      <c r="A96" s="276" t="s">
        <v>1017</v>
      </c>
      <c r="B96" s="277" t="s">
        <v>520</v>
      </c>
      <c r="C96" s="277" t="s">
        <v>24</v>
      </c>
      <c r="D96" s="277">
        <v>13</v>
      </c>
      <c r="E96" s="277" t="s">
        <v>537</v>
      </c>
      <c r="F96" s="277">
        <v>200</v>
      </c>
      <c r="G96" s="279">
        <f t="shared" si="18"/>
        <v>0</v>
      </c>
      <c r="H96" s="279"/>
      <c r="I96" s="279">
        <f>SUM(I97)</f>
        <v>0</v>
      </c>
    </row>
    <row r="97" spans="1:9" s="287" customFormat="1" ht="15.75" x14ac:dyDescent="0.25">
      <c r="A97" s="276" t="s">
        <v>525</v>
      </c>
      <c r="B97" s="277" t="s">
        <v>520</v>
      </c>
      <c r="C97" s="277" t="s">
        <v>24</v>
      </c>
      <c r="D97" s="277">
        <v>13</v>
      </c>
      <c r="E97" s="277" t="s">
        <v>537</v>
      </c>
      <c r="F97" s="277">
        <v>240</v>
      </c>
      <c r="G97" s="279">
        <f t="shared" si="18"/>
        <v>0</v>
      </c>
      <c r="H97" s="279"/>
      <c r="I97" s="279">
        <f>SUM(I98)</f>
        <v>0</v>
      </c>
    </row>
    <row r="98" spans="1:9" s="287" customFormat="1" ht="15.75" x14ac:dyDescent="0.25">
      <c r="A98" s="276" t="s">
        <v>526</v>
      </c>
      <c r="B98" s="277" t="s">
        <v>520</v>
      </c>
      <c r="C98" s="277" t="s">
        <v>24</v>
      </c>
      <c r="D98" s="277">
        <v>13</v>
      </c>
      <c r="E98" s="277" t="s">
        <v>537</v>
      </c>
      <c r="F98" s="277">
        <v>244</v>
      </c>
      <c r="G98" s="279">
        <f t="shared" si="18"/>
        <v>0</v>
      </c>
      <c r="H98" s="279"/>
      <c r="I98" s="279"/>
    </row>
    <row r="99" spans="1:9" s="306" customFormat="1" ht="15.75" x14ac:dyDescent="0.25">
      <c r="A99" s="273" t="s">
        <v>497</v>
      </c>
      <c r="B99" s="274" t="s">
        <v>520</v>
      </c>
      <c r="C99" s="274" t="s">
        <v>24</v>
      </c>
      <c r="D99" s="274">
        <v>13</v>
      </c>
      <c r="E99" s="274" t="s">
        <v>498</v>
      </c>
      <c r="F99" s="274" t="s">
        <v>458</v>
      </c>
      <c r="G99" s="275">
        <f>SUM(I99+H99)</f>
        <v>11404.4</v>
      </c>
      <c r="H99" s="275">
        <v>0</v>
      </c>
      <c r="I99" s="275">
        <f>I100+I103</f>
        <v>11404.4</v>
      </c>
    </row>
    <row r="100" spans="1:9" s="287" customFormat="1" ht="15.75" x14ac:dyDescent="0.25">
      <c r="A100" s="276" t="s">
        <v>510</v>
      </c>
      <c r="B100" s="277" t="s">
        <v>520</v>
      </c>
      <c r="C100" s="277" t="s">
        <v>24</v>
      </c>
      <c r="D100" s="277">
        <v>13</v>
      </c>
      <c r="E100" s="277" t="s">
        <v>498</v>
      </c>
      <c r="F100" s="277">
        <v>120</v>
      </c>
      <c r="G100" s="279">
        <f t="shared" ref="G100:G110" si="19">SUM(I100+H100)</f>
        <v>8998.6</v>
      </c>
      <c r="H100" s="279"/>
      <c r="I100" s="279">
        <f>SUM(I101:I102)</f>
        <v>8998.6</v>
      </c>
    </row>
    <row r="101" spans="1:9" s="287" customFormat="1" ht="15.75" x14ac:dyDescent="0.25">
      <c r="A101" s="276" t="s">
        <v>500</v>
      </c>
      <c r="B101" s="277" t="s">
        <v>520</v>
      </c>
      <c r="C101" s="277" t="s">
        <v>24</v>
      </c>
      <c r="D101" s="277">
        <v>13</v>
      </c>
      <c r="E101" s="277" t="s">
        <v>498</v>
      </c>
      <c r="F101" s="277">
        <v>121</v>
      </c>
      <c r="G101" s="279">
        <f t="shared" si="19"/>
        <v>8733</v>
      </c>
      <c r="H101" s="279"/>
      <c r="I101" s="279">
        <v>8733</v>
      </c>
    </row>
    <row r="102" spans="1:9" s="287" customFormat="1" ht="15.75" x14ac:dyDescent="0.25">
      <c r="A102" s="276" t="s">
        <v>501</v>
      </c>
      <c r="B102" s="277" t="s">
        <v>520</v>
      </c>
      <c r="C102" s="277" t="s">
        <v>24</v>
      </c>
      <c r="D102" s="277">
        <v>13</v>
      </c>
      <c r="E102" s="277" t="s">
        <v>498</v>
      </c>
      <c r="F102" s="277">
        <v>122</v>
      </c>
      <c r="G102" s="279">
        <f t="shared" si="19"/>
        <v>265.60000000000002</v>
      </c>
      <c r="H102" s="279"/>
      <c r="I102" s="279">
        <v>265.60000000000002</v>
      </c>
    </row>
    <row r="103" spans="1:9" s="287" customFormat="1" ht="15.75" x14ac:dyDescent="0.25">
      <c r="A103" s="276" t="s">
        <v>525</v>
      </c>
      <c r="B103" s="277" t="s">
        <v>520</v>
      </c>
      <c r="C103" s="277" t="s">
        <v>24</v>
      </c>
      <c r="D103" s="277">
        <v>13</v>
      </c>
      <c r="E103" s="277" t="s">
        <v>498</v>
      </c>
      <c r="F103" s="277">
        <v>240</v>
      </c>
      <c r="G103" s="279">
        <f t="shared" si="19"/>
        <v>2405.7999999999997</v>
      </c>
      <c r="H103" s="279"/>
      <c r="I103" s="279">
        <f>SUM(I105+I104)</f>
        <v>2405.7999999999997</v>
      </c>
    </row>
    <row r="104" spans="1:9" s="287" customFormat="1" ht="15.75" x14ac:dyDescent="0.25">
      <c r="A104" s="276" t="s">
        <v>503</v>
      </c>
      <c r="B104" s="277" t="s">
        <v>520</v>
      </c>
      <c r="C104" s="277" t="s">
        <v>24</v>
      </c>
      <c r="D104" s="277">
        <v>13</v>
      </c>
      <c r="E104" s="277" t="s">
        <v>498</v>
      </c>
      <c r="F104" s="277" t="s">
        <v>504</v>
      </c>
      <c r="G104" s="279">
        <f t="shared" si="19"/>
        <v>312.7</v>
      </c>
      <c r="H104" s="279"/>
      <c r="I104" s="279">
        <v>312.7</v>
      </c>
    </row>
    <row r="105" spans="1:9" s="287" customFormat="1" ht="15.75" x14ac:dyDescent="0.25">
      <c r="A105" s="276" t="s">
        <v>526</v>
      </c>
      <c r="B105" s="277" t="s">
        <v>520</v>
      </c>
      <c r="C105" s="277" t="s">
        <v>24</v>
      </c>
      <c r="D105" s="277">
        <v>13</v>
      </c>
      <c r="E105" s="277" t="s">
        <v>498</v>
      </c>
      <c r="F105" s="277">
        <v>244</v>
      </c>
      <c r="G105" s="279">
        <f t="shared" si="19"/>
        <v>2093.1</v>
      </c>
      <c r="H105" s="279"/>
      <c r="I105" s="279">
        <v>2093.1</v>
      </c>
    </row>
    <row r="106" spans="1:9" s="287" customFormat="1" ht="15.75" x14ac:dyDescent="0.25">
      <c r="A106" s="307" t="s">
        <v>530</v>
      </c>
      <c r="B106" s="277" t="s">
        <v>520</v>
      </c>
      <c r="C106" s="277" t="s">
        <v>24</v>
      </c>
      <c r="D106" s="277">
        <v>13</v>
      </c>
      <c r="E106" s="277" t="s">
        <v>498</v>
      </c>
      <c r="F106" s="277">
        <v>800</v>
      </c>
      <c r="G106" s="279">
        <f>SUM(G107)</f>
        <v>0</v>
      </c>
      <c r="H106" s="279">
        <f t="shared" ref="H106:I106" si="20">SUM(H107)</f>
        <v>0</v>
      </c>
      <c r="I106" s="279">
        <f t="shared" si="20"/>
        <v>0</v>
      </c>
    </row>
    <row r="107" spans="1:9" s="287" customFormat="1" ht="15.75" x14ac:dyDescent="0.25">
      <c r="A107" s="307" t="s">
        <v>506</v>
      </c>
      <c r="B107" s="277" t="s">
        <v>520</v>
      </c>
      <c r="C107" s="277" t="s">
        <v>24</v>
      </c>
      <c r="D107" s="277">
        <v>13</v>
      </c>
      <c r="E107" s="277" t="s">
        <v>498</v>
      </c>
      <c r="F107" s="277">
        <v>850</v>
      </c>
      <c r="G107" s="279">
        <f>SUM(G108)</f>
        <v>0</v>
      </c>
      <c r="H107" s="279">
        <f t="shared" ref="H107:I107" si="21">SUM(H108)</f>
        <v>0</v>
      </c>
      <c r="I107" s="279">
        <f t="shared" si="21"/>
        <v>0</v>
      </c>
    </row>
    <row r="108" spans="1:9" s="287" customFormat="1" ht="15.75" x14ac:dyDescent="0.25">
      <c r="A108" s="307" t="s">
        <v>507</v>
      </c>
      <c r="B108" s="277" t="s">
        <v>520</v>
      </c>
      <c r="C108" s="277" t="s">
        <v>24</v>
      </c>
      <c r="D108" s="277">
        <v>13</v>
      </c>
      <c r="E108" s="277" t="s">
        <v>498</v>
      </c>
      <c r="F108" s="277">
        <v>852</v>
      </c>
      <c r="G108" s="279">
        <f t="shared" si="19"/>
        <v>0</v>
      </c>
      <c r="H108" s="279"/>
      <c r="I108" s="279"/>
    </row>
    <row r="109" spans="1:9" s="306" customFormat="1" ht="15.75" x14ac:dyDescent="0.25">
      <c r="A109" s="273" t="s">
        <v>538</v>
      </c>
      <c r="B109" s="274" t="s">
        <v>520</v>
      </c>
      <c r="C109" s="274" t="s">
        <v>24</v>
      </c>
      <c r="D109" s="274">
        <v>13</v>
      </c>
      <c r="E109" s="274" t="s">
        <v>539</v>
      </c>
      <c r="F109" s="274" t="s">
        <v>458</v>
      </c>
      <c r="G109" s="275">
        <f t="shared" si="19"/>
        <v>11401.199999999999</v>
      </c>
      <c r="H109" s="275">
        <f>H110+H112</f>
        <v>11401.199999999999</v>
      </c>
      <c r="I109" s="275">
        <f>I110+I112</f>
        <v>0</v>
      </c>
    </row>
    <row r="110" spans="1:9" s="287" customFormat="1" ht="15.75" x14ac:dyDescent="0.25">
      <c r="A110" s="276" t="s">
        <v>525</v>
      </c>
      <c r="B110" s="277" t="s">
        <v>520</v>
      </c>
      <c r="C110" s="277" t="s">
        <v>24</v>
      </c>
      <c r="D110" s="277">
        <v>13</v>
      </c>
      <c r="E110" s="277" t="s">
        <v>539</v>
      </c>
      <c r="F110" s="277">
        <v>240</v>
      </c>
      <c r="G110" s="279">
        <f t="shared" si="19"/>
        <v>1564.4</v>
      </c>
      <c r="H110" s="279">
        <f>SUM(H111)</f>
        <v>1564.4</v>
      </c>
      <c r="I110" s="279"/>
    </row>
    <row r="111" spans="1:9" s="287" customFormat="1" ht="15.75" x14ac:dyDescent="0.25">
      <c r="A111" s="276" t="s">
        <v>526</v>
      </c>
      <c r="B111" s="277" t="s">
        <v>520</v>
      </c>
      <c r="C111" s="277" t="s">
        <v>24</v>
      </c>
      <c r="D111" s="277">
        <v>13</v>
      </c>
      <c r="E111" s="277" t="s">
        <v>539</v>
      </c>
      <c r="F111" s="277">
        <v>244</v>
      </c>
      <c r="G111" s="279">
        <f>SUM(I111+H111)</f>
        <v>1564.4</v>
      </c>
      <c r="H111" s="279">
        <v>1564.4</v>
      </c>
      <c r="I111" s="279"/>
    </row>
    <row r="112" spans="1:9" s="287" customFormat="1" ht="15.75" x14ac:dyDescent="0.25">
      <c r="A112" s="276" t="s">
        <v>540</v>
      </c>
      <c r="B112" s="277" t="s">
        <v>520</v>
      </c>
      <c r="C112" s="277" t="s">
        <v>24</v>
      </c>
      <c r="D112" s="277">
        <v>13</v>
      </c>
      <c r="E112" s="277" t="s">
        <v>539</v>
      </c>
      <c r="F112" s="277" t="s">
        <v>541</v>
      </c>
      <c r="G112" s="279">
        <f t="shared" ref="G112" si="22">SUM(I112+H112)</f>
        <v>9836.7999999999993</v>
      </c>
      <c r="H112" s="279">
        <v>9836.7999999999993</v>
      </c>
      <c r="I112" s="279"/>
    </row>
    <row r="113" spans="1:9" s="287" customFormat="1" ht="32.25" hidden="1" customHeight="1" x14ac:dyDescent="0.25">
      <c r="A113" s="276" t="s">
        <v>542</v>
      </c>
      <c r="B113" s="277" t="s">
        <v>520</v>
      </c>
      <c r="C113" s="277" t="s">
        <v>24</v>
      </c>
      <c r="D113" s="277">
        <v>13</v>
      </c>
      <c r="E113" s="277" t="s">
        <v>539</v>
      </c>
      <c r="F113" s="277" t="s">
        <v>543</v>
      </c>
      <c r="G113" s="279">
        <f>SUM(I113+H113)</f>
        <v>0</v>
      </c>
      <c r="H113" s="279"/>
      <c r="I113" s="279"/>
    </row>
    <row r="114" spans="1:9" s="306" customFormat="1" ht="16.5" customHeight="1" x14ac:dyDescent="0.25">
      <c r="A114" s="273" t="s">
        <v>544</v>
      </c>
      <c r="B114" s="274" t="s">
        <v>520</v>
      </c>
      <c r="C114" s="274" t="s">
        <v>24</v>
      </c>
      <c r="D114" s="274" t="s">
        <v>53</v>
      </c>
      <c r="E114" s="274" t="s">
        <v>545</v>
      </c>
      <c r="F114" s="274"/>
      <c r="G114" s="275">
        <f>SUM(G119+G116+G115)</f>
        <v>1550.6</v>
      </c>
      <c r="H114" s="275">
        <f>SUM(H119+H116+H115)</f>
        <v>1550.6</v>
      </c>
      <c r="I114" s="275">
        <f>SUM(I119+I116+I115)</f>
        <v>0</v>
      </c>
    </row>
    <row r="115" spans="1:9" s="306" customFormat="1" ht="16.5" customHeight="1" x14ac:dyDescent="0.25">
      <c r="A115" s="276" t="s">
        <v>500</v>
      </c>
      <c r="B115" s="277" t="s">
        <v>520</v>
      </c>
      <c r="C115" s="277" t="s">
        <v>24</v>
      </c>
      <c r="D115" s="277" t="s">
        <v>53</v>
      </c>
      <c r="E115" s="277" t="s">
        <v>545</v>
      </c>
      <c r="F115" s="277" t="s">
        <v>548</v>
      </c>
      <c r="G115" s="279">
        <v>1416.1</v>
      </c>
      <c r="H115" s="279">
        <v>1416.1</v>
      </c>
      <c r="I115" s="275"/>
    </row>
    <row r="116" spans="1:9" s="287" customFormat="1" ht="15.75" x14ac:dyDescent="0.25">
      <c r="A116" s="276" t="s">
        <v>510</v>
      </c>
      <c r="B116" s="277" t="s">
        <v>520</v>
      </c>
      <c r="C116" s="277" t="s">
        <v>24</v>
      </c>
      <c r="D116" s="277" t="s">
        <v>53</v>
      </c>
      <c r="E116" s="277" t="s">
        <v>545</v>
      </c>
      <c r="F116" s="277" t="s">
        <v>845</v>
      </c>
      <c r="G116" s="279">
        <f>SUM(G117)</f>
        <v>0</v>
      </c>
      <c r="H116" s="279">
        <v>0</v>
      </c>
      <c r="I116" s="279"/>
    </row>
    <row r="117" spans="1:9" s="287" customFormat="1" ht="15.75" x14ac:dyDescent="0.25">
      <c r="A117" s="276" t="s">
        <v>500</v>
      </c>
      <c r="B117" s="277" t="s">
        <v>520</v>
      </c>
      <c r="C117" s="277" t="s">
        <v>24</v>
      </c>
      <c r="D117" s="277" t="s">
        <v>53</v>
      </c>
      <c r="E117" s="277" t="s">
        <v>545</v>
      </c>
      <c r="F117" s="277" t="s">
        <v>1027</v>
      </c>
      <c r="G117" s="279">
        <f t="shared" ref="G117" si="23">SUM(I117+H117)</f>
        <v>0</v>
      </c>
      <c r="H117" s="279">
        <v>0</v>
      </c>
      <c r="I117" s="279"/>
    </row>
    <row r="118" spans="1:9" s="287" customFormat="1" ht="15.75" x14ac:dyDescent="0.25">
      <c r="A118" s="282" t="s">
        <v>526</v>
      </c>
      <c r="B118" s="277" t="s">
        <v>520</v>
      </c>
      <c r="C118" s="277" t="s">
        <v>24</v>
      </c>
      <c r="D118" s="277" t="s">
        <v>53</v>
      </c>
      <c r="E118" s="277" t="s">
        <v>545</v>
      </c>
      <c r="F118" s="277" t="s">
        <v>551</v>
      </c>
      <c r="G118" s="281">
        <f>SUM(G119)</f>
        <v>134.5</v>
      </c>
      <c r="H118" s="281">
        <f>SUM(H119)</f>
        <v>134.5</v>
      </c>
      <c r="I118" s="353"/>
    </row>
    <row r="119" spans="1:9" s="287" customFormat="1" ht="15.75" x14ac:dyDescent="0.25">
      <c r="A119" s="282" t="s">
        <v>526</v>
      </c>
      <c r="B119" s="277" t="s">
        <v>520</v>
      </c>
      <c r="C119" s="277" t="s">
        <v>24</v>
      </c>
      <c r="D119" s="277" t="s">
        <v>53</v>
      </c>
      <c r="E119" s="277" t="s">
        <v>545</v>
      </c>
      <c r="F119" s="283" t="s">
        <v>552</v>
      </c>
      <c r="G119" s="281">
        <v>134.5</v>
      </c>
      <c r="H119" s="279">
        <v>134.5</v>
      </c>
      <c r="I119" s="280"/>
    </row>
    <row r="120" spans="1:9" s="306" customFormat="1" ht="32.25" customHeight="1" x14ac:dyDescent="0.25">
      <c r="A120" s="273" t="s">
        <v>549</v>
      </c>
      <c r="B120" s="274" t="s">
        <v>520</v>
      </c>
      <c r="C120" s="274" t="s">
        <v>24</v>
      </c>
      <c r="D120" s="274" t="s">
        <v>53</v>
      </c>
      <c r="E120" s="274" t="s">
        <v>550</v>
      </c>
      <c r="F120" s="274"/>
      <c r="G120" s="275">
        <f>G121</f>
        <v>988.2</v>
      </c>
      <c r="H120" s="275">
        <f>H121</f>
        <v>988.2</v>
      </c>
      <c r="I120" s="275"/>
    </row>
    <row r="121" spans="1:9" s="287" customFormat="1" ht="15.75" x14ac:dyDescent="0.25">
      <c r="A121" s="276" t="s">
        <v>525</v>
      </c>
      <c r="B121" s="277" t="s">
        <v>520</v>
      </c>
      <c r="C121" s="277" t="s">
        <v>24</v>
      </c>
      <c r="D121" s="277" t="s">
        <v>53</v>
      </c>
      <c r="E121" s="277" t="s">
        <v>550</v>
      </c>
      <c r="F121" s="277" t="s">
        <v>551</v>
      </c>
      <c r="G121" s="279">
        <f>G122</f>
        <v>988.2</v>
      </c>
      <c r="H121" s="279">
        <f t="shared" ref="H121:I121" si="24">H122</f>
        <v>988.2</v>
      </c>
      <c r="I121" s="279">
        <f t="shared" si="24"/>
        <v>0</v>
      </c>
    </row>
    <row r="122" spans="1:9" s="287" customFormat="1" ht="15.75" x14ac:dyDescent="0.25">
      <c r="A122" s="276" t="s">
        <v>526</v>
      </c>
      <c r="B122" s="277" t="s">
        <v>520</v>
      </c>
      <c r="C122" s="277" t="s">
        <v>24</v>
      </c>
      <c r="D122" s="277" t="s">
        <v>53</v>
      </c>
      <c r="E122" s="277" t="s">
        <v>550</v>
      </c>
      <c r="F122" s="277" t="s">
        <v>552</v>
      </c>
      <c r="G122" s="279">
        <f t="shared" ref="G122" si="25">SUM(I122+H122)</f>
        <v>988.2</v>
      </c>
      <c r="H122" s="279">
        <v>988.2</v>
      </c>
      <c r="I122" s="279"/>
    </row>
    <row r="123" spans="1:9" s="306" customFormat="1" ht="15.75" x14ac:dyDescent="0.25">
      <c r="A123" s="273" t="s">
        <v>464</v>
      </c>
      <c r="B123" s="274" t="s">
        <v>520</v>
      </c>
      <c r="C123" s="274" t="s">
        <v>30</v>
      </c>
      <c r="D123" s="274"/>
      <c r="E123" s="274"/>
      <c r="F123" s="274"/>
      <c r="G123" s="275">
        <f>SUM(G124+G131+G148+G177)</f>
        <v>21062.6</v>
      </c>
      <c r="H123" s="275">
        <f t="shared" ref="H123:I123" si="26">SUM(H124+H131+H148+H177)</f>
        <v>13715</v>
      </c>
      <c r="I123" s="275">
        <f t="shared" si="26"/>
        <v>7347.5999999999995</v>
      </c>
    </row>
    <row r="124" spans="1:9" s="287" customFormat="1" ht="15.75" x14ac:dyDescent="0.25">
      <c r="A124" s="273" t="s">
        <v>465</v>
      </c>
      <c r="B124" s="274" t="s">
        <v>520</v>
      </c>
      <c r="C124" s="274" t="s">
        <v>30</v>
      </c>
      <c r="D124" s="274" t="s">
        <v>27</v>
      </c>
      <c r="E124" s="277"/>
      <c r="F124" s="277"/>
      <c r="G124" s="275">
        <f>SUM(G125)</f>
        <v>283.7</v>
      </c>
      <c r="H124" s="275">
        <f>SUM(H125)</f>
        <v>283.7</v>
      </c>
      <c r="I124" s="279"/>
    </row>
    <row r="125" spans="1:9" s="287" customFormat="1" ht="47.25" x14ac:dyDescent="0.25">
      <c r="A125" s="273" t="s">
        <v>553</v>
      </c>
      <c r="B125" s="274" t="s">
        <v>520</v>
      </c>
      <c r="C125" s="274" t="s">
        <v>30</v>
      </c>
      <c r="D125" s="274" t="s">
        <v>27</v>
      </c>
      <c r="E125" s="274" t="s">
        <v>554</v>
      </c>
      <c r="F125" s="274"/>
      <c r="G125" s="275">
        <f>SUM(G126+G129)</f>
        <v>283.7</v>
      </c>
      <c r="H125" s="275">
        <f>SUM(H126+H129)</f>
        <v>283.7</v>
      </c>
      <c r="I125" s="275">
        <f t="shared" ref="I125" si="27">SUM(I126+I129)</f>
        <v>0</v>
      </c>
    </row>
    <row r="126" spans="1:9" s="287" customFormat="1" ht="15.75" x14ac:dyDescent="0.25">
      <c r="A126" s="276" t="s">
        <v>502</v>
      </c>
      <c r="B126" s="277" t="s">
        <v>520</v>
      </c>
      <c r="C126" s="277" t="s">
        <v>30</v>
      </c>
      <c r="D126" s="277" t="s">
        <v>27</v>
      </c>
      <c r="E126" s="277" t="s">
        <v>554</v>
      </c>
      <c r="F126" s="277">
        <v>240</v>
      </c>
      <c r="G126" s="279">
        <f>SUM(G127)</f>
        <v>123.7</v>
      </c>
      <c r="H126" s="279">
        <f>SUM(H127)</f>
        <v>123.7</v>
      </c>
      <c r="I126" s="279"/>
    </row>
    <row r="127" spans="1:9" s="287" customFormat="1" ht="15.75" x14ac:dyDescent="0.25">
      <c r="A127" s="276" t="s">
        <v>505</v>
      </c>
      <c r="B127" s="277" t="s">
        <v>520</v>
      </c>
      <c r="C127" s="277" t="s">
        <v>30</v>
      </c>
      <c r="D127" s="277" t="s">
        <v>27</v>
      </c>
      <c r="E127" s="277" t="s">
        <v>554</v>
      </c>
      <c r="F127" s="277">
        <v>244</v>
      </c>
      <c r="G127" s="279">
        <v>123.7</v>
      </c>
      <c r="H127" s="279">
        <v>123.7</v>
      </c>
      <c r="I127" s="279"/>
    </row>
    <row r="128" spans="1:9" s="287" customFormat="1" ht="15.75" customHeight="1" x14ac:dyDescent="0.25">
      <c r="A128" s="276"/>
      <c r="B128" s="277" t="s">
        <v>520</v>
      </c>
      <c r="C128" s="277" t="s">
        <v>30</v>
      </c>
      <c r="D128" s="277" t="s">
        <v>27</v>
      </c>
      <c r="E128" s="277" t="s">
        <v>554</v>
      </c>
      <c r="F128" s="277"/>
      <c r="G128" s="279">
        <f t="shared" ref="G128:G130" si="28">H128+I128</f>
        <v>0</v>
      </c>
      <c r="H128" s="279"/>
      <c r="I128" s="279"/>
    </row>
    <row r="129" spans="1:9" s="287" customFormat="1" ht="15.75" x14ac:dyDescent="0.25">
      <c r="A129" s="276" t="s">
        <v>555</v>
      </c>
      <c r="B129" s="277" t="s">
        <v>520</v>
      </c>
      <c r="C129" s="277" t="s">
        <v>30</v>
      </c>
      <c r="D129" s="277" t="s">
        <v>27</v>
      </c>
      <c r="E129" s="277" t="s">
        <v>554</v>
      </c>
      <c r="F129" s="277" t="s">
        <v>556</v>
      </c>
      <c r="G129" s="279">
        <f t="shared" si="28"/>
        <v>160</v>
      </c>
      <c r="H129" s="279">
        <f>H130</f>
        <v>160</v>
      </c>
      <c r="I129" s="279"/>
    </row>
    <row r="130" spans="1:9" s="287" customFormat="1" ht="15.75" x14ac:dyDescent="0.25">
      <c r="A130" s="276" t="s">
        <v>557</v>
      </c>
      <c r="B130" s="277" t="s">
        <v>520</v>
      </c>
      <c r="C130" s="277" t="s">
        <v>30</v>
      </c>
      <c r="D130" s="277" t="s">
        <v>27</v>
      </c>
      <c r="E130" s="277" t="s">
        <v>554</v>
      </c>
      <c r="F130" s="277" t="s">
        <v>558</v>
      </c>
      <c r="G130" s="279">
        <f t="shared" si="28"/>
        <v>160</v>
      </c>
      <c r="H130" s="279">
        <v>160</v>
      </c>
      <c r="I130" s="279"/>
    </row>
    <row r="131" spans="1:9" s="306" customFormat="1" ht="15.75" x14ac:dyDescent="0.25">
      <c r="A131" s="271" t="s">
        <v>77</v>
      </c>
      <c r="B131" s="274" t="s">
        <v>520</v>
      </c>
      <c r="C131" s="274" t="s">
        <v>30</v>
      </c>
      <c r="D131" s="274" t="s">
        <v>35</v>
      </c>
      <c r="E131" s="274"/>
      <c r="F131" s="274"/>
      <c r="G131" s="275">
        <f>H131+I131</f>
        <v>7269.7999999999993</v>
      </c>
      <c r="H131" s="275">
        <f>H132</f>
        <v>12</v>
      </c>
      <c r="I131" s="275">
        <f>I132</f>
        <v>7257.7999999999993</v>
      </c>
    </row>
    <row r="132" spans="1:9" s="306" customFormat="1" ht="15.75" x14ac:dyDescent="0.25">
      <c r="A132" s="273" t="s">
        <v>531</v>
      </c>
      <c r="B132" s="274" t="s">
        <v>520</v>
      </c>
      <c r="C132" s="274" t="s">
        <v>30</v>
      </c>
      <c r="D132" s="274" t="s">
        <v>35</v>
      </c>
      <c r="E132" s="274" t="s">
        <v>532</v>
      </c>
      <c r="F132" s="274"/>
      <c r="G132" s="275">
        <f>H132+I132</f>
        <v>7269.7999999999993</v>
      </c>
      <c r="H132" s="275">
        <f>H145</f>
        <v>12</v>
      </c>
      <c r="I132" s="275">
        <f>I133+I138</f>
        <v>7257.7999999999993</v>
      </c>
    </row>
    <row r="133" spans="1:9" s="306" customFormat="1" ht="31.5" x14ac:dyDescent="0.25">
      <c r="A133" s="273" t="s">
        <v>533</v>
      </c>
      <c r="B133" s="274" t="s">
        <v>520</v>
      </c>
      <c r="C133" s="274" t="s">
        <v>30</v>
      </c>
      <c r="D133" s="274" t="s">
        <v>35</v>
      </c>
      <c r="E133" s="274" t="s">
        <v>534</v>
      </c>
      <c r="F133" s="274" t="s">
        <v>458</v>
      </c>
      <c r="G133" s="275">
        <f t="shared" ref="G133:G143" si="29">SUM(I133+H133)</f>
        <v>4838.7999999999993</v>
      </c>
      <c r="H133" s="275">
        <f>H134</f>
        <v>0</v>
      </c>
      <c r="I133" s="275">
        <f>I134+I136</f>
        <v>4838.7999999999993</v>
      </c>
    </row>
    <row r="134" spans="1:9" s="287" customFormat="1" ht="15.75" x14ac:dyDescent="0.25">
      <c r="A134" s="276" t="s">
        <v>510</v>
      </c>
      <c r="B134" s="277" t="s">
        <v>520</v>
      </c>
      <c r="C134" s="277" t="s">
        <v>30</v>
      </c>
      <c r="D134" s="277" t="s">
        <v>35</v>
      </c>
      <c r="E134" s="277" t="s">
        <v>534</v>
      </c>
      <c r="F134" s="277">
        <v>120</v>
      </c>
      <c r="G134" s="279">
        <f t="shared" si="29"/>
        <v>4698.3999999999996</v>
      </c>
      <c r="H134" s="279"/>
      <c r="I134" s="279">
        <f>I135</f>
        <v>4698.3999999999996</v>
      </c>
    </row>
    <row r="135" spans="1:9" s="287" customFormat="1" ht="15.75" x14ac:dyDescent="0.25">
      <c r="A135" s="276" t="s">
        <v>500</v>
      </c>
      <c r="B135" s="277" t="s">
        <v>520</v>
      </c>
      <c r="C135" s="277" t="s">
        <v>30</v>
      </c>
      <c r="D135" s="277" t="s">
        <v>35</v>
      </c>
      <c r="E135" s="277" t="s">
        <v>534</v>
      </c>
      <c r="F135" s="277">
        <v>121</v>
      </c>
      <c r="G135" s="279">
        <f t="shared" si="29"/>
        <v>4698.3999999999996</v>
      </c>
      <c r="H135" s="279"/>
      <c r="I135" s="279">
        <v>4698.3999999999996</v>
      </c>
    </row>
    <row r="136" spans="1:9" s="287" customFormat="1" ht="15.75" x14ac:dyDescent="0.25">
      <c r="A136" s="276" t="s">
        <v>525</v>
      </c>
      <c r="B136" s="277" t="s">
        <v>520</v>
      </c>
      <c r="C136" s="277" t="s">
        <v>30</v>
      </c>
      <c r="D136" s="277" t="s">
        <v>35</v>
      </c>
      <c r="E136" s="277" t="s">
        <v>534</v>
      </c>
      <c r="F136" s="277" t="s">
        <v>551</v>
      </c>
      <c r="G136" s="279">
        <f t="shared" si="29"/>
        <v>140.4</v>
      </c>
      <c r="H136" s="279"/>
      <c r="I136" s="279">
        <f>I137</f>
        <v>140.4</v>
      </c>
    </row>
    <row r="137" spans="1:9" s="287" customFormat="1" ht="15.75" x14ac:dyDescent="0.25">
      <c r="A137" s="276" t="s">
        <v>525</v>
      </c>
      <c r="B137" s="277" t="s">
        <v>520</v>
      </c>
      <c r="C137" s="277" t="s">
        <v>30</v>
      </c>
      <c r="D137" s="277" t="s">
        <v>35</v>
      </c>
      <c r="E137" s="277" t="s">
        <v>534</v>
      </c>
      <c r="F137" s="277" t="s">
        <v>552</v>
      </c>
      <c r="G137" s="279">
        <f t="shared" si="29"/>
        <v>140.4</v>
      </c>
      <c r="H137" s="279"/>
      <c r="I137" s="279">
        <v>140.4</v>
      </c>
    </row>
    <row r="138" spans="1:9" s="306" customFormat="1" ht="31.5" x14ac:dyDescent="0.25">
      <c r="A138" s="273" t="s">
        <v>536</v>
      </c>
      <c r="B138" s="274" t="s">
        <v>520</v>
      </c>
      <c r="C138" s="274" t="s">
        <v>30</v>
      </c>
      <c r="D138" s="274" t="s">
        <v>35</v>
      </c>
      <c r="E138" s="274" t="s">
        <v>537</v>
      </c>
      <c r="F138" s="274" t="s">
        <v>458</v>
      </c>
      <c r="G138" s="275">
        <f t="shared" si="29"/>
        <v>2419</v>
      </c>
      <c r="H138" s="275">
        <f>H139</f>
        <v>0</v>
      </c>
      <c r="I138" s="275">
        <f>I139+I142</f>
        <v>2419</v>
      </c>
    </row>
    <row r="139" spans="1:9" s="287" customFormat="1" ht="15.75" x14ac:dyDescent="0.25">
      <c r="A139" s="276" t="s">
        <v>499</v>
      </c>
      <c r="B139" s="277" t="s">
        <v>520</v>
      </c>
      <c r="C139" s="277" t="s">
        <v>30</v>
      </c>
      <c r="D139" s="277" t="s">
        <v>35</v>
      </c>
      <c r="E139" s="277" t="s">
        <v>537</v>
      </c>
      <c r="F139" s="277">
        <v>120</v>
      </c>
      <c r="G139" s="279">
        <f t="shared" si="29"/>
        <v>2212.3000000000002</v>
      </c>
      <c r="H139" s="279"/>
      <c r="I139" s="279">
        <f>SUM(I140:I141)</f>
        <v>2212.3000000000002</v>
      </c>
    </row>
    <row r="140" spans="1:9" s="287" customFormat="1" ht="15.75" x14ac:dyDescent="0.25">
      <c r="A140" s="276" t="s">
        <v>500</v>
      </c>
      <c r="B140" s="277" t="s">
        <v>520</v>
      </c>
      <c r="C140" s="277" t="s">
        <v>30</v>
      </c>
      <c r="D140" s="277" t="s">
        <v>35</v>
      </c>
      <c r="E140" s="277" t="s">
        <v>537</v>
      </c>
      <c r="F140" s="277">
        <v>121</v>
      </c>
      <c r="G140" s="279">
        <f t="shared" si="29"/>
        <v>2013.4</v>
      </c>
      <c r="H140" s="279"/>
      <c r="I140" s="279">
        <v>2013.4</v>
      </c>
    </row>
    <row r="141" spans="1:9" s="287" customFormat="1" ht="15.75" x14ac:dyDescent="0.25">
      <c r="A141" s="276" t="s">
        <v>501</v>
      </c>
      <c r="B141" s="277" t="s">
        <v>520</v>
      </c>
      <c r="C141" s="277" t="s">
        <v>30</v>
      </c>
      <c r="D141" s="277" t="s">
        <v>35</v>
      </c>
      <c r="E141" s="277" t="s">
        <v>537</v>
      </c>
      <c r="F141" s="277" t="s">
        <v>559</v>
      </c>
      <c r="G141" s="279">
        <f t="shared" si="29"/>
        <v>198.9</v>
      </c>
      <c r="H141" s="279"/>
      <c r="I141" s="279">
        <v>198.9</v>
      </c>
    </row>
    <row r="142" spans="1:9" s="287" customFormat="1" ht="15.75" x14ac:dyDescent="0.25">
      <c r="A142" s="276" t="s">
        <v>525</v>
      </c>
      <c r="B142" s="277" t="s">
        <v>520</v>
      </c>
      <c r="C142" s="277" t="s">
        <v>30</v>
      </c>
      <c r="D142" s="277" t="s">
        <v>35</v>
      </c>
      <c r="E142" s="277" t="s">
        <v>537</v>
      </c>
      <c r="F142" s="277">
        <v>240</v>
      </c>
      <c r="G142" s="279">
        <f t="shared" si="29"/>
        <v>206.7</v>
      </c>
      <c r="H142" s="279"/>
      <c r="I142" s="279">
        <f>SUM(I144+I143)</f>
        <v>206.7</v>
      </c>
    </row>
    <row r="143" spans="1:9" s="287" customFormat="1" ht="15.75" x14ac:dyDescent="0.25">
      <c r="A143" s="276" t="s">
        <v>503</v>
      </c>
      <c r="B143" s="277" t="s">
        <v>520</v>
      </c>
      <c r="C143" s="277" t="s">
        <v>30</v>
      </c>
      <c r="D143" s="277" t="s">
        <v>35</v>
      </c>
      <c r="E143" s="277" t="s">
        <v>537</v>
      </c>
      <c r="F143" s="277" t="s">
        <v>504</v>
      </c>
      <c r="G143" s="279">
        <f t="shared" si="29"/>
        <v>87.1</v>
      </c>
      <c r="H143" s="279"/>
      <c r="I143" s="279">
        <v>87.1</v>
      </c>
    </row>
    <row r="144" spans="1:9" s="287" customFormat="1" ht="15.75" x14ac:dyDescent="0.25">
      <c r="A144" s="276" t="s">
        <v>525</v>
      </c>
      <c r="B144" s="277" t="s">
        <v>520</v>
      </c>
      <c r="C144" s="277" t="s">
        <v>30</v>
      </c>
      <c r="D144" s="277" t="s">
        <v>35</v>
      </c>
      <c r="E144" s="277" t="s">
        <v>537</v>
      </c>
      <c r="F144" s="277">
        <v>244</v>
      </c>
      <c r="G144" s="279">
        <f>SUM(I144+H144)</f>
        <v>119.6</v>
      </c>
      <c r="H144" s="279"/>
      <c r="I144" s="279">
        <v>119.6</v>
      </c>
    </row>
    <row r="145" spans="1:9" s="287" customFormat="1" ht="15.75" x14ac:dyDescent="0.25">
      <c r="A145" s="273" t="s">
        <v>560</v>
      </c>
      <c r="B145" s="274" t="s">
        <v>520</v>
      </c>
      <c r="C145" s="274" t="s">
        <v>30</v>
      </c>
      <c r="D145" s="274" t="s">
        <v>35</v>
      </c>
      <c r="E145" s="274" t="s">
        <v>561</v>
      </c>
      <c r="F145" s="274"/>
      <c r="G145" s="275">
        <f t="shared" ref="G145:G147" si="30">SUM(I145+H145)</f>
        <v>12</v>
      </c>
      <c r="H145" s="275">
        <f>H146</f>
        <v>12</v>
      </c>
      <c r="I145" s="275"/>
    </row>
    <row r="146" spans="1:9" s="287" customFormat="1" ht="15.75" x14ac:dyDescent="0.25">
      <c r="A146" s="276" t="s">
        <v>525</v>
      </c>
      <c r="B146" s="277" t="s">
        <v>520</v>
      </c>
      <c r="C146" s="277" t="s">
        <v>30</v>
      </c>
      <c r="D146" s="277" t="s">
        <v>35</v>
      </c>
      <c r="E146" s="277" t="s">
        <v>561</v>
      </c>
      <c r="F146" s="277" t="s">
        <v>551</v>
      </c>
      <c r="G146" s="279">
        <f t="shared" si="30"/>
        <v>12</v>
      </c>
      <c r="H146" s="279">
        <f>H147</f>
        <v>12</v>
      </c>
      <c r="I146" s="279"/>
    </row>
    <row r="147" spans="1:9" s="287" customFormat="1" ht="15.75" x14ac:dyDescent="0.25">
      <c r="A147" s="276" t="s">
        <v>525</v>
      </c>
      <c r="B147" s="277" t="s">
        <v>520</v>
      </c>
      <c r="C147" s="277" t="s">
        <v>30</v>
      </c>
      <c r="D147" s="277" t="s">
        <v>35</v>
      </c>
      <c r="E147" s="277" t="s">
        <v>561</v>
      </c>
      <c r="F147" s="277" t="s">
        <v>552</v>
      </c>
      <c r="G147" s="279">
        <f t="shared" si="30"/>
        <v>12</v>
      </c>
      <c r="H147" s="279">
        <v>12</v>
      </c>
      <c r="I147" s="279"/>
    </row>
    <row r="148" spans="1:9" s="306" customFormat="1" ht="31.5" x14ac:dyDescent="0.25">
      <c r="A148" s="273" t="s">
        <v>562</v>
      </c>
      <c r="B148" s="274" t="s">
        <v>520</v>
      </c>
      <c r="C148" s="274" t="s">
        <v>30</v>
      </c>
      <c r="D148" s="274" t="s">
        <v>80</v>
      </c>
      <c r="E148" s="274"/>
      <c r="F148" s="274"/>
      <c r="G148" s="275">
        <f t="shared" ref="G148" si="31">H148+I148</f>
        <v>13409.3</v>
      </c>
      <c r="H148" s="275">
        <f>H149+H152+H164</f>
        <v>13409.3</v>
      </c>
      <c r="I148" s="275">
        <f>I149+I152+I164</f>
        <v>0</v>
      </c>
    </row>
    <row r="149" spans="1:9" s="287" customFormat="1" ht="15.75" customHeight="1" x14ac:dyDescent="0.25">
      <c r="A149" s="276" t="s">
        <v>563</v>
      </c>
      <c r="B149" s="274" t="s">
        <v>520</v>
      </c>
      <c r="C149" s="274" t="s">
        <v>30</v>
      </c>
      <c r="D149" s="274" t="s">
        <v>80</v>
      </c>
      <c r="E149" s="274" t="s">
        <v>564</v>
      </c>
      <c r="F149" s="274"/>
      <c r="G149" s="275">
        <f>SUM(G150)</f>
        <v>603.29999999999995</v>
      </c>
      <c r="H149" s="275">
        <f t="shared" ref="H149:I149" si="32">SUM(H150)</f>
        <v>603.29999999999995</v>
      </c>
      <c r="I149" s="275">
        <f t="shared" si="32"/>
        <v>0</v>
      </c>
    </row>
    <row r="150" spans="1:9" s="287" customFormat="1" ht="15.75" x14ac:dyDescent="0.25">
      <c r="A150" s="276" t="s">
        <v>502</v>
      </c>
      <c r="B150" s="277" t="s">
        <v>520</v>
      </c>
      <c r="C150" s="277" t="s">
        <v>30</v>
      </c>
      <c r="D150" s="277" t="s">
        <v>80</v>
      </c>
      <c r="E150" s="277" t="s">
        <v>564</v>
      </c>
      <c r="F150" s="277">
        <v>240</v>
      </c>
      <c r="G150" s="279">
        <f>SUM(G151)</f>
        <v>603.29999999999995</v>
      </c>
      <c r="H150" s="279">
        <f t="shared" ref="H150:I150" si="33">SUM(H151)</f>
        <v>603.29999999999995</v>
      </c>
      <c r="I150" s="279">
        <f t="shared" si="33"/>
        <v>0</v>
      </c>
    </row>
    <row r="151" spans="1:9" s="287" customFormat="1" ht="15.75" x14ac:dyDescent="0.25">
      <c r="A151" s="276" t="s">
        <v>505</v>
      </c>
      <c r="B151" s="277" t="s">
        <v>520</v>
      </c>
      <c r="C151" s="277" t="s">
        <v>30</v>
      </c>
      <c r="D151" s="277" t="s">
        <v>80</v>
      </c>
      <c r="E151" s="277" t="s">
        <v>564</v>
      </c>
      <c r="F151" s="277">
        <v>244</v>
      </c>
      <c r="G151" s="279">
        <f>SUM(H151:I151)</f>
        <v>603.29999999999995</v>
      </c>
      <c r="H151" s="279">
        <v>603.29999999999995</v>
      </c>
      <c r="I151" s="279"/>
    </row>
    <row r="152" spans="1:9" s="287" customFormat="1" ht="15.75" x14ac:dyDescent="0.25">
      <c r="A152" s="273" t="s">
        <v>565</v>
      </c>
      <c r="B152" s="274" t="s">
        <v>520</v>
      </c>
      <c r="C152" s="274" t="s">
        <v>30</v>
      </c>
      <c r="D152" s="274" t="s">
        <v>80</v>
      </c>
      <c r="E152" s="274" t="s">
        <v>566</v>
      </c>
      <c r="F152" s="277"/>
      <c r="G152" s="275">
        <f>SUM(G162+G159+G156+G153)</f>
        <v>11440.6</v>
      </c>
      <c r="H152" s="275">
        <f t="shared" ref="H152:I152" si="34">SUM(H162+H159+H156+H153)</f>
        <v>11440.6</v>
      </c>
      <c r="I152" s="275">
        <f t="shared" si="34"/>
        <v>0</v>
      </c>
    </row>
    <row r="153" spans="1:9" s="287" customFormat="1" ht="15.75" x14ac:dyDescent="0.25">
      <c r="A153" s="276" t="s">
        <v>510</v>
      </c>
      <c r="B153" s="277" t="s">
        <v>520</v>
      </c>
      <c r="C153" s="277" t="s">
        <v>30</v>
      </c>
      <c r="D153" s="277" t="s">
        <v>80</v>
      </c>
      <c r="E153" s="277">
        <v>3029900</v>
      </c>
      <c r="F153" s="277" t="s">
        <v>547</v>
      </c>
      <c r="G153" s="279">
        <f>SUM(G154:G155)</f>
        <v>2287.4</v>
      </c>
      <c r="H153" s="279">
        <f t="shared" ref="H153:I153" si="35">SUM(H154:H155)</f>
        <v>2287.4</v>
      </c>
      <c r="I153" s="279">
        <f t="shared" si="35"/>
        <v>0</v>
      </c>
    </row>
    <row r="154" spans="1:9" s="287" customFormat="1" ht="15.75" x14ac:dyDescent="0.25">
      <c r="A154" s="276" t="s">
        <v>500</v>
      </c>
      <c r="B154" s="277" t="s">
        <v>520</v>
      </c>
      <c r="C154" s="277" t="s">
        <v>30</v>
      </c>
      <c r="D154" s="277" t="s">
        <v>80</v>
      </c>
      <c r="E154" s="277">
        <v>3029900</v>
      </c>
      <c r="F154" s="277" t="s">
        <v>548</v>
      </c>
      <c r="G154" s="279">
        <f>SUM(H154:I154)</f>
        <v>2287.4</v>
      </c>
      <c r="H154" s="279">
        <v>2287.4</v>
      </c>
      <c r="I154" s="279"/>
    </row>
    <row r="155" spans="1:9" s="287" customFormat="1" ht="15.75" x14ac:dyDescent="0.25">
      <c r="A155" s="276" t="s">
        <v>501</v>
      </c>
      <c r="B155" s="277" t="s">
        <v>520</v>
      </c>
      <c r="C155" s="277" t="s">
        <v>30</v>
      </c>
      <c r="D155" s="277" t="s">
        <v>80</v>
      </c>
      <c r="E155" s="277">
        <v>3029900</v>
      </c>
      <c r="F155" s="277" t="s">
        <v>567</v>
      </c>
      <c r="G155" s="279">
        <f>SUM(H155:I155)</f>
        <v>0</v>
      </c>
      <c r="H155" s="279"/>
      <c r="I155" s="279"/>
    </row>
    <row r="156" spans="1:9" s="287" customFormat="1" ht="15.75" x14ac:dyDescent="0.25">
      <c r="A156" s="276" t="s">
        <v>502</v>
      </c>
      <c r="B156" s="277" t="s">
        <v>520</v>
      </c>
      <c r="C156" s="277" t="s">
        <v>30</v>
      </c>
      <c r="D156" s="277" t="s">
        <v>80</v>
      </c>
      <c r="E156" s="277">
        <v>3029900</v>
      </c>
      <c r="F156" s="277">
        <v>240</v>
      </c>
      <c r="G156" s="279">
        <f>SUM(G157:G158)</f>
        <v>179.1</v>
      </c>
      <c r="H156" s="279">
        <f t="shared" ref="H156:I156" si="36">SUM(H157:H158)</f>
        <v>179.1</v>
      </c>
      <c r="I156" s="279">
        <f t="shared" si="36"/>
        <v>0</v>
      </c>
    </row>
    <row r="157" spans="1:9" s="287" customFormat="1" ht="15.75" x14ac:dyDescent="0.25">
      <c r="A157" s="276" t="s">
        <v>503</v>
      </c>
      <c r="B157" s="277" t="s">
        <v>520</v>
      </c>
      <c r="C157" s="277" t="s">
        <v>30</v>
      </c>
      <c r="D157" s="277" t="s">
        <v>80</v>
      </c>
      <c r="E157" s="277">
        <v>3029900</v>
      </c>
      <c r="F157" s="277" t="s">
        <v>504</v>
      </c>
      <c r="G157" s="279">
        <f>SUM(H157:I157)</f>
        <v>9.1</v>
      </c>
      <c r="H157" s="279">
        <v>9.1</v>
      </c>
      <c r="I157" s="279"/>
    </row>
    <row r="158" spans="1:9" s="287" customFormat="1" ht="15.75" x14ac:dyDescent="0.25">
      <c r="A158" s="276" t="s">
        <v>505</v>
      </c>
      <c r="B158" s="277" t="s">
        <v>520</v>
      </c>
      <c r="C158" s="277" t="s">
        <v>30</v>
      </c>
      <c r="D158" s="277" t="s">
        <v>80</v>
      </c>
      <c r="E158" s="277">
        <v>3029900</v>
      </c>
      <c r="F158" s="277">
        <v>244</v>
      </c>
      <c r="G158" s="279">
        <f>SUM(H158:I158)</f>
        <v>170</v>
      </c>
      <c r="H158" s="279">
        <v>170</v>
      </c>
      <c r="I158" s="279"/>
    </row>
    <row r="159" spans="1:9" s="287" customFormat="1" ht="15.75" x14ac:dyDescent="0.25">
      <c r="A159" s="276" t="s">
        <v>555</v>
      </c>
      <c r="B159" s="277" t="s">
        <v>520</v>
      </c>
      <c r="C159" s="277" t="s">
        <v>30</v>
      </c>
      <c r="D159" s="277" t="s">
        <v>80</v>
      </c>
      <c r="E159" s="277" t="s">
        <v>566</v>
      </c>
      <c r="F159" s="277">
        <v>610</v>
      </c>
      <c r="G159" s="279">
        <f>SUM(G160:G161)</f>
        <v>8973.1</v>
      </c>
      <c r="H159" s="279">
        <f t="shared" ref="H159:I159" si="37">SUM(H160:H161)</f>
        <v>8973.1</v>
      </c>
      <c r="I159" s="279">
        <f t="shared" si="37"/>
        <v>0</v>
      </c>
    </row>
    <row r="160" spans="1:9" s="287" customFormat="1" ht="31.5" x14ac:dyDescent="0.25">
      <c r="A160" s="276" t="s">
        <v>568</v>
      </c>
      <c r="B160" s="277" t="s">
        <v>520</v>
      </c>
      <c r="C160" s="277" t="s">
        <v>30</v>
      </c>
      <c r="D160" s="277" t="s">
        <v>80</v>
      </c>
      <c r="E160" s="277">
        <v>3029900</v>
      </c>
      <c r="F160" s="277">
        <v>611</v>
      </c>
      <c r="G160" s="279">
        <f>SUM(H160:I160)</f>
        <v>8383.6</v>
      </c>
      <c r="H160" s="279">
        <v>8383.6</v>
      </c>
      <c r="I160" s="279"/>
    </row>
    <row r="161" spans="1:9" s="287" customFormat="1" ht="15.75" x14ac:dyDescent="0.25">
      <c r="A161" s="276" t="s">
        <v>557</v>
      </c>
      <c r="B161" s="277" t="s">
        <v>520</v>
      </c>
      <c r="C161" s="277" t="s">
        <v>30</v>
      </c>
      <c r="D161" s="277" t="s">
        <v>80</v>
      </c>
      <c r="E161" s="277">
        <v>3029900</v>
      </c>
      <c r="F161" s="277" t="s">
        <v>558</v>
      </c>
      <c r="G161" s="279">
        <f>SUM(H161:I161)</f>
        <v>589.5</v>
      </c>
      <c r="H161" s="279">
        <v>589.5</v>
      </c>
      <c r="I161" s="279"/>
    </row>
    <row r="162" spans="1:9" s="287" customFormat="1" ht="15.75" x14ac:dyDescent="0.25">
      <c r="A162" s="308" t="s">
        <v>506</v>
      </c>
      <c r="B162" s="277" t="s">
        <v>520</v>
      </c>
      <c r="C162" s="277" t="s">
        <v>30</v>
      </c>
      <c r="D162" s="277" t="s">
        <v>80</v>
      </c>
      <c r="E162" s="277">
        <v>3029900</v>
      </c>
      <c r="F162" s="277" t="s">
        <v>569</v>
      </c>
      <c r="G162" s="279">
        <f>SUM(G163)</f>
        <v>1</v>
      </c>
      <c r="H162" s="279">
        <f t="shared" ref="H162:I162" si="38">SUM(H163)</f>
        <v>1</v>
      </c>
      <c r="I162" s="279">
        <f t="shared" si="38"/>
        <v>0</v>
      </c>
    </row>
    <row r="163" spans="1:9" s="287" customFormat="1" ht="15.75" x14ac:dyDescent="0.25">
      <c r="A163" s="308" t="s">
        <v>507</v>
      </c>
      <c r="B163" s="277" t="s">
        <v>520</v>
      </c>
      <c r="C163" s="277" t="s">
        <v>30</v>
      </c>
      <c r="D163" s="277" t="s">
        <v>80</v>
      </c>
      <c r="E163" s="277">
        <v>3029900</v>
      </c>
      <c r="F163" s="277" t="s">
        <v>570</v>
      </c>
      <c r="G163" s="279">
        <f>SUM(H163:I163)</f>
        <v>1</v>
      </c>
      <c r="H163" s="279">
        <v>1</v>
      </c>
      <c r="I163" s="279"/>
    </row>
    <row r="164" spans="1:9" s="287" customFormat="1" ht="15.75" x14ac:dyDescent="0.25">
      <c r="A164" s="273" t="s">
        <v>571</v>
      </c>
      <c r="B164" s="274" t="s">
        <v>520</v>
      </c>
      <c r="C164" s="274" t="s">
        <v>30</v>
      </c>
      <c r="D164" s="274" t="s">
        <v>80</v>
      </c>
      <c r="E164" s="274" t="s">
        <v>572</v>
      </c>
      <c r="F164" s="274"/>
      <c r="G164" s="275">
        <f>SUM(G168+G165)</f>
        <v>1365.3999999999999</v>
      </c>
      <c r="H164" s="275">
        <f t="shared" ref="H164:I164" si="39">SUM(H168+H165)</f>
        <v>1365.3999999999999</v>
      </c>
      <c r="I164" s="275">
        <f t="shared" si="39"/>
        <v>0</v>
      </c>
    </row>
    <row r="165" spans="1:9" s="306" customFormat="1" ht="31.5" x14ac:dyDescent="0.25">
      <c r="A165" s="273" t="s">
        <v>573</v>
      </c>
      <c r="B165" s="274" t="s">
        <v>520</v>
      </c>
      <c r="C165" s="274" t="s">
        <v>30</v>
      </c>
      <c r="D165" s="274" t="s">
        <v>80</v>
      </c>
      <c r="E165" s="274" t="s">
        <v>574</v>
      </c>
      <c r="F165" s="274"/>
      <c r="G165" s="275">
        <f>SUM(G166)</f>
        <v>98.7</v>
      </c>
      <c r="H165" s="275">
        <f t="shared" ref="H165:I165" si="40">SUM(H166)</f>
        <v>98.7</v>
      </c>
      <c r="I165" s="275">
        <f t="shared" si="40"/>
        <v>0</v>
      </c>
    </row>
    <row r="166" spans="1:9" s="287" customFormat="1" ht="15.75" x14ac:dyDescent="0.25">
      <c r="A166" s="276" t="s">
        <v>502</v>
      </c>
      <c r="B166" s="277" t="s">
        <v>520</v>
      </c>
      <c r="C166" s="277" t="s">
        <v>30</v>
      </c>
      <c r="D166" s="277" t="s">
        <v>80</v>
      </c>
      <c r="E166" s="277" t="s">
        <v>574</v>
      </c>
      <c r="F166" s="277" t="s">
        <v>551</v>
      </c>
      <c r="G166" s="279">
        <f>SUM(G167)</f>
        <v>98.7</v>
      </c>
      <c r="H166" s="279">
        <f t="shared" ref="H166:I166" si="41">SUM(H167)</f>
        <v>98.7</v>
      </c>
      <c r="I166" s="279">
        <f t="shared" si="41"/>
        <v>0</v>
      </c>
    </row>
    <row r="167" spans="1:9" s="287" customFormat="1" ht="15.75" x14ac:dyDescent="0.25">
      <c r="A167" s="276" t="s">
        <v>505</v>
      </c>
      <c r="B167" s="277" t="s">
        <v>520</v>
      </c>
      <c r="C167" s="277" t="s">
        <v>30</v>
      </c>
      <c r="D167" s="277" t="s">
        <v>80</v>
      </c>
      <c r="E167" s="277" t="s">
        <v>574</v>
      </c>
      <c r="F167" s="277" t="s">
        <v>552</v>
      </c>
      <c r="G167" s="279">
        <f>SUM(H167:I167)</f>
        <v>98.7</v>
      </c>
      <c r="H167" s="279">
        <v>98.7</v>
      </c>
      <c r="I167" s="279"/>
    </row>
    <row r="168" spans="1:9" s="306" customFormat="1" ht="31.5" x14ac:dyDescent="0.25">
      <c r="A168" s="273" t="s">
        <v>575</v>
      </c>
      <c r="B168" s="274" t="s">
        <v>520</v>
      </c>
      <c r="C168" s="274" t="s">
        <v>30</v>
      </c>
      <c r="D168" s="274" t="s">
        <v>80</v>
      </c>
      <c r="E168" s="274" t="s">
        <v>576</v>
      </c>
      <c r="F168" s="274"/>
      <c r="G168" s="275">
        <f>SUM(G169)</f>
        <v>1266.6999999999998</v>
      </c>
      <c r="H168" s="275">
        <f t="shared" ref="H168:I168" si="42">SUM(H169)</f>
        <v>1266.6999999999998</v>
      </c>
      <c r="I168" s="275">
        <f t="shared" si="42"/>
        <v>0</v>
      </c>
    </row>
    <row r="169" spans="1:9" s="287" customFormat="1" ht="15.75" x14ac:dyDescent="0.25">
      <c r="A169" s="276" t="s">
        <v>502</v>
      </c>
      <c r="B169" s="277" t="s">
        <v>520</v>
      </c>
      <c r="C169" s="277" t="s">
        <v>30</v>
      </c>
      <c r="D169" s="277" t="s">
        <v>80</v>
      </c>
      <c r="E169" s="277" t="s">
        <v>576</v>
      </c>
      <c r="F169" s="277" t="s">
        <v>551</v>
      </c>
      <c r="G169" s="279">
        <f>SUM(G170:G171)</f>
        <v>1266.6999999999998</v>
      </c>
      <c r="H169" s="279">
        <f t="shared" ref="H169:I169" si="43">SUM(H170:H171)</f>
        <v>1266.6999999999998</v>
      </c>
      <c r="I169" s="279">
        <f t="shared" si="43"/>
        <v>0</v>
      </c>
    </row>
    <row r="170" spans="1:9" s="287" customFormat="1" ht="15.75" x14ac:dyDescent="0.25">
      <c r="A170" s="276" t="s">
        <v>503</v>
      </c>
      <c r="B170" s="277" t="s">
        <v>520</v>
      </c>
      <c r="C170" s="277" t="s">
        <v>30</v>
      </c>
      <c r="D170" s="277" t="s">
        <v>80</v>
      </c>
      <c r="E170" s="277" t="s">
        <v>576</v>
      </c>
      <c r="F170" s="277" t="s">
        <v>504</v>
      </c>
      <c r="G170" s="279">
        <f>SUM(H170:I170)</f>
        <v>50.1</v>
      </c>
      <c r="H170" s="279">
        <v>50.1</v>
      </c>
      <c r="I170" s="279"/>
    </row>
    <row r="171" spans="1:9" s="287" customFormat="1" ht="15.75" x14ac:dyDescent="0.25">
      <c r="A171" s="276" t="s">
        <v>505</v>
      </c>
      <c r="B171" s="277" t="s">
        <v>520</v>
      </c>
      <c r="C171" s="277" t="s">
        <v>30</v>
      </c>
      <c r="D171" s="277" t="s">
        <v>80</v>
      </c>
      <c r="E171" s="277" t="s">
        <v>576</v>
      </c>
      <c r="F171" s="277" t="s">
        <v>552</v>
      </c>
      <c r="G171" s="279">
        <f>SUM(H171:I171)</f>
        <v>1216.5999999999999</v>
      </c>
      <c r="H171" s="279">
        <v>1216.5999999999999</v>
      </c>
      <c r="I171" s="279"/>
    </row>
    <row r="172" spans="1:9" s="306" customFormat="1" ht="15.75" x14ac:dyDescent="0.25">
      <c r="A172" s="273" t="s">
        <v>565</v>
      </c>
      <c r="B172" s="274" t="s">
        <v>520</v>
      </c>
      <c r="C172" s="274" t="s">
        <v>30</v>
      </c>
      <c r="D172" s="274" t="s">
        <v>80</v>
      </c>
      <c r="E172" s="274">
        <v>3020000</v>
      </c>
      <c r="F172" s="274"/>
      <c r="G172" s="275">
        <f>SUM(G173)</f>
        <v>0</v>
      </c>
      <c r="H172" s="275">
        <f t="shared" ref="H172:I172" si="44">SUM(H173)</f>
        <v>0</v>
      </c>
      <c r="I172" s="275">
        <f t="shared" si="44"/>
        <v>0</v>
      </c>
    </row>
    <row r="173" spans="1:9" s="287" customFormat="1" ht="15.75" x14ac:dyDescent="0.25">
      <c r="A173" s="276" t="s">
        <v>1018</v>
      </c>
      <c r="B173" s="277" t="s">
        <v>520</v>
      </c>
      <c r="C173" s="277" t="s">
        <v>30</v>
      </c>
      <c r="D173" s="277" t="s">
        <v>80</v>
      </c>
      <c r="E173" s="277">
        <v>3029900</v>
      </c>
      <c r="F173" s="277"/>
      <c r="G173" s="279">
        <f>SUM(G174)</f>
        <v>0</v>
      </c>
      <c r="H173" s="279">
        <f t="shared" ref="H173:I173" si="45">SUM(H174)</f>
        <v>0</v>
      </c>
      <c r="I173" s="279">
        <f t="shared" si="45"/>
        <v>0</v>
      </c>
    </row>
    <row r="174" spans="1:9" s="287" customFormat="1" ht="15.75" x14ac:dyDescent="0.25">
      <c r="A174" s="276" t="s">
        <v>577</v>
      </c>
      <c r="B174" s="277" t="s">
        <v>520</v>
      </c>
      <c r="C174" s="277" t="s">
        <v>30</v>
      </c>
      <c r="D174" s="277" t="s">
        <v>80</v>
      </c>
      <c r="E174" s="277">
        <v>3029900</v>
      </c>
      <c r="F174" s="277">
        <v>600</v>
      </c>
      <c r="G174" s="279">
        <f>SUM(G175)</f>
        <v>0</v>
      </c>
      <c r="H174" s="279">
        <f t="shared" ref="H174:I174" si="46">SUM(H175)</f>
        <v>0</v>
      </c>
      <c r="I174" s="279">
        <f t="shared" si="46"/>
        <v>0</v>
      </c>
    </row>
    <row r="175" spans="1:9" s="287" customFormat="1" ht="15.75" x14ac:dyDescent="0.25">
      <c r="A175" s="276" t="s">
        <v>555</v>
      </c>
      <c r="B175" s="277" t="s">
        <v>520</v>
      </c>
      <c r="C175" s="277" t="s">
        <v>30</v>
      </c>
      <c r="D175" s="277" t="s">
        <v>80</v>
      </c>
      <c r="E175" s="277">
        <v>3029900</v>
      </c>
      <c r="F175" s="277">
        <v>610</v>
      </c>
      <c r="G175" s="279">
        <f>SUM(G176)</f>
        <v>0</v>
      </c>
      <c r="H175" s="279">
        <f t="shared" ref="H175:I175" si="47">SUM(H176)</f>
        <v>0</v>
      </c>
      <c r="I175" s="279">
        <f t="shared" si="47"/>
        <v>0</v>
      </c>
    </row>
    <row r="176" spans="1:9" s="287" customFormat="1" ht="15.75" x14ac:dyDescent="0.25">
      <c r="A176" s="276" t="s">
        <v>557</v>
      </c>
      <c r="B176" s="277" t="s">
        <v>520</v>
      </c>
      <c r="C176" s="277" t="s">
        <v>30</v>
      </c>
      <c r="D176" s="277" t="s">
        <v>80</v>
      </c>
      <c r="E176" s="277">
        <v>3029900</v>
      </c>
      <c r="F176" s="277" t="s">
        <v>558</v>
      </c>
      <c r="G176" s="279">
        <f>SUM(H176:I176)</f>
        <v>0</v>
      </c>
      <c r="H176" s="279"/>
      <c r="I176" s="279"/>
    </row>
    <row r="177" spans="1:9" s="306" customFormat="1" ht="15.75" x14ac:dyDescent="0.25">
      <c r="A177" s="271" t="s">
        <v>90</v>
      </c>
      <c r="B177" s="274" t="s">
        <v>520</v>
      </c>
      <c r="C177" s="274" t="s">
        <v>30</v>
      </c>
      <c r="D177" s="274" t="s">
        <v>91</v>
      </c>
      <c r="E177" s="274"/>
      <c r="F177" s="274"/>
      <c r="G177" s="275">
        <f>SUM(G178+G181)</f>
        <v>99.8</v>
      </c>
      <c r="H177" s="275">
        <f t="shared" ref="H177:I177" si="48">SUM(H178+H181)</f>
        <v>10</v>
      </c>
      <c r="I177" s="275">
        <f t="shared" si="48"/>
        <v>89.8</v>
      </c>
    </row>
    <row r="178" spans="1:9" s="306" customFormat="1" ht="31.5" x14ac:dyDescent="0.25">
      <c r="A178" s="273" t="s">
        <v>578</v>
      </c>
      <c r="B178" s="274" t="s">
        <v>520</v>
      </c>
      <c r="C178" s="274" t="s">
        <v>30</v>
      </c>
      <c r="D178" s="274" t="s">
        <v>91</v>
      </c>
      <c r="E178" s="274" t="s">
        <v>579</v>
      </c>
      <c r="F178" s="274"/>
      <c r="G178" s="275">
        <f>SUM(G179)</f>
        <v>89.8</v>
      </c>
      <c r="H178" s="275">
        <f t="shared" ref="H178:I178" si="49">SUM(H179)</f>
        <v>0</v>
      </c>
      <c r="I178" s="275">
        <f t="shared" si="49"/>
        <v>89.8</v>
      </c>
    </row>
    <row r="179" spans="1:9" s="287" customFormat="1" ht="15.75" x14ac:dyDescent="0.25">
      <c r="A179" s="276" t="s">
        <v>502</v>
      </c>
      <c r="B179" s="277" t="s">
        <v>520</v>
      </c>
      <c r="C179" s="277" t="s">
        <v>30</v>
      </c>
      <c r="D179" s="277" t="s">
        <v>91</v>
      </c>
      <c r="E179" s="277" t="s">
        <v>579</v>
      </c>
      <c r="F179" s="277" t="s">
        <v>551</v>
      </c>
      <c r="G179" s="279">
        <f>SUM(G180)</f>
        <v>89.8</v>
      </c>
      <c r="H179" s="279">
        <f t="shared" ref="H179:I179" si="50">SUM(H180)</f>
        <v>0</v>
      </c>
      <c r="I179" s="279">
        <f t="shared" si="50"/>
        <v>89.8</v>
      </c>
    </row>
    <row r="180" spans="1:9" s="287" customFormat="1" ht="15.75" x14ac:dyDescent="0.25">
      <c r="A180" s="276" t="s">
        <v>505</v>
      </c>
      <c r="B180" s="277" t="s">
        <v>520</v>
      </c>
      <c r="C180" s="277" t="s">
        <v>30</v>
      </c>
      <c r="D180" s="277" t="s">
        <v>91</v>
      </c>
      <c r="E180" s="277" t="s">
        <v>579</v>
      </c>
      <c r="F180" s="277" t="s">
        <v>552</v>
      </c>
      <c r="G180" s="279">
        <f t="shared" ref="G180:G183" si="51">SUM(H180:I180)</f>
        <v>89.8</v>
      </c>
      <c r="H180" s="279"/>
      <c r="I180" s="279">
        <v>89.8</v>
      </c>
    </row>
    <row r="181" spans="1:9" s="306" customFormat="1" ht="31.5" x14ac:dyDescent="0.25">
      <c r="A181" s="273" t="s">
        <v>580</v>
      </c>
      <c r="B181" s="274" t="s">
        <v>520</v>
      </c>
      <c r="C181" s="274" t="s">
        <v>30</v>
      </c>
      <c r="D181" s="274" t="s">
        <v>91</v>
      </c>
      <c r="E181" s="274" t="s">
        <v>581</v>
      </c>
      <c r="F181" s="274"/>
      <c r="G181" s="275">
        <f>SUM(G182)</f>
        <v>10</v>
      </c>
      <c r="H181" s="275">
        <f t="shared" ref="H181:I181" si="52">SUM(H182)</f>
        <v>10</v>
      </c>
      <c r="I181" s="275">
        <f t="shared" si="52"/>
        <v>0</v>
      </c>
    </row>
    <row r="182" spans="1:9" s="287" customFormat="1" ht="15.75" x14ac:dyDescent="0.25">
      <c r="A182" s="276" t="s">
        <v>502</v>
      </c>
      <c r="B182" s="277" t="s">
        <v>520</v>
      </c>
      <c r="C182" s="277" t="s">
        <v>30</v>
      </c>
      <c r="D182" s="277" t="s">
        <v>91</v>
      </c>
      <c r="E182" s="277" t="s">
        <v>581</v>
      </c>
      <c r="F182" s="277" t="s">
        <v>551</v>
      </c>
      <c r="G182" s="279">
        <f t="shared" si="51"/>
        <v>10</v>
      </c>
      <c r="H182" s="279">
        <f>H183</f>
        <v>10</v>
      </c>
      <c r="I182" s="279">
        <f>I183</f>
        <v>0</v>
      </c>
    </row>
    <row r="183" spans="1:9" s="287" customFormat="1" ht="15.75" x14ac:dyDescent="0.25">
      <c r="A183" s="276" t="s">
        <v>505</v>
      </c>
      <c r="B183" s="277" t="s">
        <v>520</v>
      </c>
      <c r="C183" s="277" t="s">
        <v>30</v>
      </c>
      <c r="D183" s="277" t="s">
        <v>91</v>
      </c>
      <c r="E183" s="277" t="s">
        <v>581</v>
      </c>
      <c r="F183" s="277" t="s">
        <v>552</v>
      </c>
      <c r="G183" s="279">
        <f t="shared" si="51"/>
        <v>10</v>
      </c>
      <c r="H183" s="279">
        <v>10</v>
      </c>
      <c r="I183" s="279"/>
    </row>
    <row r="184" spans="1:9" s="306" customFormat="1" ht="15.75" x14ac:dyDescent="0.25">
      <c r="A184" s="273" t="s">
        <v>466</v>
      </c>
      <c r="B184" s="274" t="s">
        <v>520</v>
      </c>
      <c r="C184" s="274" t="s">
        <v>35</v>
      </c>
      <c r="D184" s="274" t="s">
        <v>458</v>
      </c>
      <c r="E184" s="274" t="s">
        <v>458</v>
      </c>
      <c r="F184" s="274" t="s">
        <v>458</v>
      </c>
      <c r="G184" s="275">
        <f>H184+I184</f>
        <v>192310.5</v>
      </c>
      <c r="H184" s="275">
        <f>H186+H193+H197+H201+H228+H244</f>
        <v>127082.09999999999</v>
      </c>
      <c r="I184" s="275">
        <f>I186+I193+I197+I201+I228+I244</f>
        <v>65228.399999999994</v>
      </c>
    </row>
    <row r="185" spans="1:9" s="306" customFormat="1" ht="15.75" x14ac:dyDescent="0.25">
      <c r="A185" s="271" t="s">
        <v>94</v>
      </c>
      <c r="B185" s="274" t="s">
        <v>520</v>
      </c>
      <c r="C185" s="274" t="s">
        <v>35</v>
      </c>
      <c r="D185" s="274" t="s">
        <v>24</v>
      </c>
      <c r="E185" s="274"/>
      <c r="F185" s="274"/>
      <c r="G185" s="275">
        <f t="shared" ref="G185:G191" si="53">SUM(H185:I185)</f>
        <v>675</v>
      </c>
      <c r="H185" s="275"/>
      <c r="I185" s="275">
        <f>I186</f>
        <v>675</v>
      </c>
    </row>
    <row r="186" spans="1:9" s="306" customFormat="1" ht="15.75" customHeight="1" x14ac:dyDescent="0.25">
      <c r="A186" s="273" t="s">
        <v>582</v>
      </c>
      <c r="B186" s="274" t="s">
        <v>520</v>
      </c>
      <c r="C186" s="274" t="s">
        <v>35</v>
      </c>
      <c r="D186" s="274" t="s">
        <v>24</v>
      </c>
      <c r="E186" s="274" t="s">
        <v>583</v>
      </c>
      <c r="F186" s="274"/>
      <c r="G186" s="275">
        <f t="shared" si="53"/>
        <v>675</v>
      </c>
      <c r="H186" s="275"/>
      <c r="I186" s="275">
        <f>I187+I189+I191</f>
        <v>675</v>
      </c>
    </row>
    <row r="187" spans="1:9" s="287" customFormat="1" ht="15.75" x14ac:dyDescent="0.25">
      <c r="A187" s="276" t="s">
        <v>502</v>
      </c>
      <c r="B187" s="277" t="s">
        <v>520</v>
      </c>
      <c r="C187" s="277" t="s">
        <v>35</v>
      </c>
      <c r="D187" s="277" t="s">
        <v>24</v>
      </c>
      <c r="E187" s="277" t="s">
        <v>583</v>
      </c>
      <c r="F187" s="277" t="s">
        <v>551</v>
      </c>
      <c r="G187" s="279">
        <f t="shared" si="53"/>
        <v>0</v>
      </c>
      <c r="H187" s="279"/>
      <c r="I187" s="279">
        <f>I188</f>
        <v>0</v>
      </c>
    </row>
    <row r="188" spans="1:9" s="287" customFormat="1" ht="15.75" x14ac:dyDescent="0.25">
      <c r="A188" s="276" t="s">
        <v>505</v>
      </c>
      <c r="B188" s="277" t="s">
        <v>520</v>
      </c>
      <c r="C188" s="277" t="s">
        <v>35</v>
      </c>
      <c r="D188" s="277" t="s">
        <v>24</v>
      </c>
      <c r="E188" s="277" t="s">
        <v>583</v>
      </c>
      <c r="F188" s="277" t="s">
        <v>552</v>
      </c>
      <c r="G188" s="279">
        <f t="shared" si="53"/>
        <v>0</v>
      </c>
      <c r="H188" s="279"/>
      <c r="I188" s="279"/>
    </row>
    <row r="189" spans="1:9" s="287" customFormat="1" ht="15.75" x14ac:dyDescent="0.25">
      <c r="A189" s="276" t="s">
        <v>555</v>
      </c>
      <c r="B189" s="277" t="s">
        <v>520</v>
      </c>
      <c r="C189" s="277" t="s">
        <v>35</v>
      </c>
      <c r="D189" s="277" t="s">
        <v>24</v>
      </c>
      <c r="E189" s="277" t="s">
        <v>583</v>
      </c>
      <c r="F189" s="277" t="s">
        <v>556</v>
      </c>
      <c r="G189" s="279">
        <f t="shared" si="53"/>
        <v>388.7</v>
      </c>
      <c r="H189" s="279"/>
      <c r="I189" s="279">
        <f>I190</f>
        <v>388.7</v>
      </c>
    </row>
    <row r="190" spans="1:9" s="287" customFormat="1" ht="15.75" x14ac:dyDescent="0.25">
      <c r="A190" s="276" t="s">
        <v>557</v>
      </c>
      <c r="B190" s="277" t="s">
        <v>520</v>
      </c>
      <c r="C190" s="277" t="s">
        <v>35</v>
      </c>
      <c r="D190" s="277" t="s">
        <v>24</v>
      </c>
      <c r="E190" s="277" t="s">
        <v>583</v>
      </c>
      <c r="F190" s="277" t="s">
        <v>558</v>
      </c>
      <c r="G190" s="279">
        <f t="shared" si="53"/>
        <v>388.7</v>
      </c>
      <c r="H190" s="279"/>
      <c r="I190" s="279">
        <v>388.7</v>
      </c>
    </row>
    <row r="191" spans="1:9" s="287" customFormat="1" ht="15.75" x14ac:dyDescent="0.25">
      <c r="A191" s="276" t="s">
        <v>577</v>
      </c>
      <c r="B191" s="277" t="s">
        <v>520</v>
      </c>
      <c r="C191" s="277" t="s">
        <v>35</v>
      </c>
      <c r="D191" s="277" t="s">
        <v>24</v>
      </c>
      <c r="E191" s="277" t="s">
        <v>583</v>
      </c>
      <c r="F191" s="277" t="s">
        <v>584</v>
      </c>
      <c r="G191" s="279">
        <f t="shared" si="53"/>
        <v>286.3</v>
      </c>
      <c r="H191" s="279"/>
      <c r="I191" s="279">
        <f>I192</f>
        <v>286.3</v>
      </c>
    </row>
    <row r="192" spans="1:9" s="287" customFormat="1" ht="15.75" x14ac:dyDescent="0.25">
      <c r="A192" s="276" t="s">
        <v>585</v>
      </c>
      <c r="B192" s="277" t="s">
        <v>520</v>
      </c>
      <c r="C192" s="277" t="s">
        <v>35</v>
      </c>
      <c r="D192" s="277" t="s">
        <v>24</v>
      </c>
      <c r="E192" s="277" t="s">
        <v>583</v>
      </c>
      <c r="F192" s="277" t="s">
        <v>586</v>
      </c>
      <c r="G192" s="279">
        <f>SUM(H192:I192)</f>
        <v>286.3</v>
      </c>
      <c r="H192" s="279"/>
      <c r="I192" s="279">
        <v>286.3</v>
      </c>
    </row>
    <row r="193" spans="1:9" s="306" customFormat="1" ht="15.75" x14ac:dyDescent="0.25">
      <c r="A193" s="273" t="s">
        <v>119</v>
      </c>
      <c r="B193" s="274" t="s">
        <v>520</v>
      </c>
      <c r="C193" s="274" t="s">
        <v>35</v>
      </c>
      <c r="D193" s="274" t="s">
        <v>38</v>
      </c>
      <c r="E193" s="274" t="s">
        <v>458</v>
      </c>
      <c r="F193" s="274" t="s">
        <v>458</v>
      </c>
      <c r="G193" s="275">
        <f>SUM(I193+H193)</f>
        <v>14585.5</v>
      </c>
      <c r="H193" s="275"/>
      <c r="I193" s="275">
        <f>I194</f>
        <v>14585.5</v>
      </c>
    </row>
    <row r="194" spans="1:9" s="306" customFormat="1" ht="31.5" x14ac:dyDescent="0.25">
      <c r="A194" s="273" t="s">
        <v>587</v>
      </c>
      <c r="B194" s="274" t="s">
        <v>520</v>
      </c>
      <c r="C194" s="274" t="s">
        <v>35</v>
      </c>
      <c r="D194" s="274" t="s">
        <v>38</v>
      </c>
      <c r="E194" s="274">
        <v>5225700</v>
      </c>
      <c r="F194" s="274" t="s">
        <v>458</v>
      </c>
      <c r="G194" s="275">
        <f>SUM(I194+H194)</f>
        <v>14585.5</v>
      </c>
      <c r="H194" s="275"/>
      <c r="I194" s="275">
        <f>I195</f>
        <v>14585.5</v>
      </c>
    </row>
    <row r="195" spans="1:9" s="287" customFormat="1" ht="15.75" x14ac:dyDescent="0.25">
      <c r="A195" s="276" t="s">
        <v>530</v>
      </c>
      <c r="B195" s="277" t="s">
        <v>520</v>
      </c>
      <c r="C195" s="277" t="s">
        <v>35</v>
      </c>
      <c r="D195" s="277" t="s">
        <v>38</v>
      </c>
      <c r="E195" s="277">
        <v>5225700</v>
      </c>
      <c r="F195" s="277">
        <v>800</v>
      </c>
      <c r="G195" s="279">
        <f>SUM(I195+H195)</f>
        <v>14585.5</v>
      </c>
      <c r="H195" s="279"/>
      <c r="I195" s="279">
        <f>I196</f>
        <v>14585.5</v>
      </c>
    </row>
    <row r="196" spans="1:9" s="287" customFormat="1" ht="31.5" x14ac:dyDescent="0.25">
      <c r="A196" s="276" t="s">
        <v>588</v>
      </c>
      <c r="B196" s="277" t="s">
        <v>520</v>
      </c>
      <c r="C196" s="277" t="s">
        <v>35</v>
      </c>
      <c r="D196" s="277" t="s">
        <v>38</v>
      </c>
      <c r="E196" s="277">
        <v>5225700</v>
      </c>
      <c r="F196" s="277">
        <v>810</v>
      </c>
      <c r="G196" s="279">
        <f>SUM(I196+H196)</f>
        <v>14585.5</v>
      </c>
      <c r="H196" s="279"/>
      <c r="I196" s="279">
        <v>14585.5</v>
      </c>
    </row>
    <row r="197" spans="1:9" s="306" customFormat="1" ht="15.75" x14ac:dyDescent="0.25">
      <c r="A197" s="309" t="s">
        <v>121</v>
      </c>
      <c r="B197" s="310" t="s">
        <v>520</v>
      </c>
      <c r="C197" s="310" t="s">
        <v>35</v>
      </c>
      <c r="D197" s="310" t="s">
        <v>122</v>
      </c>
      <c r="E197" s="310"/>
      <c r="F197" s="274"/>
      <c r="G197" s="275">
        <f>G198</f>
        <v>3524.2</v>
      </c>
      <c r="H197" s="275">
        <f t="shared" ref="H197:I199" si="54">H198</f>
        <v>3524.2</v>
      </c>
      <c r="I197" s="275">
        <f t="shared" si="54"/>
        <v>0</v>
      </c>
    </row>
    <row r="198" spans="1:9" s="306" customFormat="1" ht="15.75" x14ac:dyDescent="0.25">
      <c r="A198" s="309" t="s">
        <v>589</v>
      </c>
      <c r="B198" s="310" t="s">
        <v>520</v>
      </c>
      <c r="C198" s="310" t="s">
        <v>35</v>
      </c>
      <c r="D198" s="310" t="s">
        <v>122</v>
      </c>
      <c r="E198" s="310" t="s">
        <v>590</v>
      </c>
      <c r="F198" s="274"/>
      <c r="G198" s="275">
        <f>G199</f>
        <v>3524.2</v>
      </c>
      <c r="H198" s="275">
        <f>H199</f>
        <v>3524.2</v>
      </c>
      <c r="I198" s="275">
        <f>I199</f>
        <v>0</v>
      </c>
    </row>
    <row r="199" spans="1:9" s="287" customFormat="1" ht="15.75" x14ac:dyDescent="0.25">
      <c r="A199" s="276" t="s">
        <v>530</v>
      </c>
      <c r="B199" s="284" t="s">
        <v>520</v>
      </c>
      <c r="C199" s="284" t="s">
        <v>35</v>
      </c>
      <c r="D199" s="284" t="s">
        <v>122</v>
      </c>
      <c r="E199" s="284" t="s">
        <v>590</v>
      </c>
      <c r="F199" s="277" t="s">
        <v>591</v>
      </c>
      <c r="G199" s="279">
        <f>G200</f>
        <v>3524.2</v>
      </c>
      <c r="H199" s="279">
        <f t="shared" si="54"/>
        <v>3524.2</v>
      </c>
      <c r="I199" s="279">
        <f t="shared" si="54"/>
        <v>0</v>
      </c>
    </row>
    <row r="200" spans="1:9" s="287" customFormat="1" ht="31.5" x14ac:dyDescent="0.25">
      <c r="A200" s="276" t="s">
        <v>588</v>
      </c>
      <c r="B200" s="284" t="s">
        <v>520</v>
      </c>
      <c r="C200" s="284" t="s">
        <v>35</v>
      </c>
      <c r="D200" s="284" t="s">
        <v>122</v>
      </c>
      <c r="E200" s="284" t="s">
        <v>590</v>
      </c>
      <c r="F200" s="277" t="s">
        <v>592</v>
      </c>
      <c r="G200" s="279">
        <f>SUM(H200:I200)</f>
        <v>3524.2</v>
      </c>
      <c r="H200" s="279">
        <v>3524.2</v>
      </c>
      <c r="I200" s="279"/>
    </row>
    <row r="201" spans="1:9" s="306" customFormat="1" ht="15.75" x14ac:dyDescent="0.25">
      <c r="A201" s="311" t="s">
        <v>124</v>
      </c>
      <c r="B201" s="312">
        <v>40</v>
      </c>
      <c r="C201" s="313">
        <v>4</v>
      </c>
      <c r="D201" s="313">
        <v>9</v>
      </c>
      <c r="E201" s="314" t="s">
        <v>458</v>
      </c>
      <c r="F201" s="274"/>
      <c r="G201" s="275">
        <f>G207+G216+G204</f>
        <v>94103.5</v>
      </c>
      <c r="H201" s="275">
        <f>H204+H207+H216</f>
        <v>60922.8</v>
      </c>
      <c r="I201" s="275">
        <f>I204+I207+I216</f>
        <v>33180.699999999997</v>
      </c>
    </row>
    <row r="202" spans="1:9" s="287" customFormat="1" ht="15.75" x14ac:dyDescent="0.25">
      <c r="A202" s="315" t="s">
        <v>593</v>
      </c>
      <c r="B202" s="284" t="s">
        <v>520</v>
      </c>
      <c r="C202" s="284" t="s">
        <v>35</v>
      </c>
      <c r="D202" s="284" t="s">
        <v>80</v>
      </c>
      <c r="E202" s="277" t="s">
        <v>594</v>
      </c>
      <c r="F202" s="277"/>
      <c r="G202" s="279">
        <f t="shared" ref="G202:G208" si="55">SUM(H202:I202)</f>
        <v>0</v>
      </c>
      <c r="H202" s="279">
        <f>SUM(H203)</f>
        <v>0</v>
      </c>
      <c r="I202" s="279">
        <f>SUM(I203)</f>
        <v>0</v>
      </c>
    </row>
    <row r="203" spans="1:9" s="287" customFormat="1" ht="15.75" customHeight="1" x14ac:dyDescent="0.25">
      <c r="A203" s="315" t="s">
        <v>595</v>
      </c>
      <c r="B203" s="284" t="s">
        <v>520</v>
      </c>
      <c r="C203" s="284" t="s">
        <v>35</v>
      </c>
      <c r="D203" s="284" t="s">
        <v>80</v>
      </c>
      <c r="E203" s="277" t="s">
        <v>596</v>
      </c>
      <c r="F203" s="277"/>
      <c r="G203" s="279">
        <f t="shared" si="55"/>
        <v>0</v>
      </c>
      <c r="H203" s="279"/>
      <c r="I203" s="279"/>
    </row>
    <row r="204" spans="1:9" s="306" customFormat="1" ht="31.5" x14ac:dyDescent="0.25">
      <c r="A204" s="309" t="s">
        <v>593</v>
      </c>
      <c r="B204" s="310" t="s">
        <v>520</v>
      </c>
      <c r="C204" s="310" t="s">
        <v>35</v>
      </c>
      <c r="D204" s="310" t="s">
        <v>80</v>
      </c>
      <c r="E204" s="274" t="s">
        <v>596</v>
      </c>
      <c r="F204" s="274"/>
      <c r="G204" s="275">
        <f t="shared" si="55"/>
        <v>0</v>
      </c>
      <c r="H204" s="275">
        <f>SUM(H205)</f>
        <v>0</v>
      </c>
      <c r="I204" s="275"/>
    </row>
    <row r="205" spans="1:9" s="287" customFormat="1" ht="15.75" x14ac:dyDescent="0.25">
      <c r="A205" s="276" t="s">
        <v>597</v>
      </c>
      <c r="B205" s="284" t="s">
        <v>520</v>
      </c>
      <c r="C205" s="284" t="s">
        <v>35</v>
      </c>
      <c r="D205" s="284" t="s">
        <v>80</v>
      </c>
      <c r="E205" s="277" t="s">
        <v>596</v>
      </c>
      <c r="F205" s="277" t="s">
        <v>649</v>
      </c>
      <c r="G205" s="279">
        <f t="shared" si="55"/>
        <v>0</v>
      </c>
      <c r="H205" s="279">
        <f>H206</f>
        <v>0</v>
      </c>
      <c r="I205" s="279"/>
    </row>
    <row r="206" spans="1:9" s="287" customFormat="1" ht="31.5" x14ac:dyDescent="0.25">
      <c r="A206" s="276" t="s">
        <v>599</v>
      </c>
      <c r="B206" s="284" t="s">
        <v>520</v>
      </c>
      <c r="C206" s="284" t="s">
        <v>35</v>
      </c>
      <c r="D206" s="284" t="s">
        <v>80</v>
      </c>
      <c r="E206" s="277" t="s">
        <v>596</v>
      </c>
      <c r="F206" s="277" t="s">
        <v>600</v>
      </c>
      <c r="G206" s="279">
        <f t="shared" si="55"/>
        <v>0</v>
      </c>
      <c r="H206" s="279"/>
      <c r="I206" s="279"/>
    </row>
    <row r="207" spans="1:9" s="306" customFormat="1" ht="15.75" x14ac:dyDescent="0.25">
      <c r="A207" s="311" t="s">
        <v>601</v>
      </c>
      <c r="B207" s="312">
        <v>40</v>
      </c>
      <c r="C207" s="313">
        <v>4</v>
      </c>
      <c r="D207" s="313">
        <v>9</v>
      </c>
      <c r="E207" s="314">
        <v>5220000</v>
      </c>
      <c r="F207" s="274"/>
      <c r="G207" s="275">
        <f t="shared" si="55"/>
        <v>33180.699999999997</v>
      </c>
      <c r="H207" s="275">
        <f t="shared" ref="H207:I211" si="56">H208</f>
        <v>0</v>
      </c>
      <c r="I207" s="275">
        <f>I208+I213</f>
        <v>33180.699999999997</v>
      </c>
    </row>
    <row r="208" spans="1:9" s="306" customFormat="1" ht="31.5" x14ac:dyDescent="0.25">
      <c r="A208" s="311" t="s">
        <v>602</v>
      </c>
      <c r="B208" s="312">
        <v>40</v>
      </c>
      <c r="C208" s="313">
        <v>4</v>
      </c>
      <c r="D208" s="313">
        <v>9</v>
      </c>
      <c r="E208" s="314">
        <v>5226105</v>
      </c>
      <c r="F208" s="274"/>
      <c r="G208" s="275">
        <f t="shared" si="55"/>
        <v>24108.5</v>
      </c>
      <c r="H208" s="275">
        <f>H209+H211</f>
        <v>0</v>
      </c>
      <c r="I208" s="275">
        <f>I209+I211</f>
        <v>24108.5</v>
      </c>
    </row>
    <row r="209" spans="1:9" s="306" customFormat="1" ht="15.75" x14ac:dyDescent="0.25">
      <c r="A209" s="276" t="s">
        <v>502</v>
      </c>
      <c r="B209" s="316">
        <v>40</v>
      </c>
      <c r="C209" s="317">
        <v>4</v>
      </c>
      <c r="D209" s="317">
        <v>9</v>
      </c>
      <c r="E209" s="318">
        <v>5226105</v>
      </c>
      <c r="F209" s="277" t="s">
        <v>551</v>
      </c>
      <c r="G209" s="279">
        <f>G210</f>
        <v>18192</v>
      </c>
      <c r="H209" s="279">
        <f t="shared" ref="H209:I209" si="57">H210</f>
        <v>0</v>
      </c>
      <c r="I209" s="279">
        <f t="shared" si="57"/>
        <v>18192</v>
      </c>
    </row>
    <row r="210" spans="1:9" s="306" customFormat="1" ht="15.75" x14ac:dyDescent="0.25">
      <c r="A210" s="276" t="s">
        <v>603</v>
      </c>
      <c r="B210" s="316">
        <v>40</v>
      </c>
      <c r="C210" s="317">
        <v>4</v>
      </c>
      <c r="D210" s="317">
        <v>9</v>
      </c>
      <c r="E210" s="318">
        <v>5226105</v>
      </c>
      <c r="F210" s="277" t="s">
        <v>604</v>
      </c>
      <c r="G210" s="279">
        <f>SUM(H210:I210)</f>
        <v>18192</v>
      </c>
      <c r="H210" s="279"/>
      <c r="I210" s="279">
        <v>18192</v>
      </c>
    </row>
    <row r="211" spans="1:9" s="287" customFormat="1" ht="15.75" x14ac:dyDescent="0.25">
      <c r="A211" s="276" t="s">
        <v>597</v>
      </c>
      <c r="B211" s="316">
        <v>40</v>
      </c>
      <c r="C211" s="317">
        <v>4</v>
      </c>
      <c r="D211" s="317">
        <v>9</v>
      </c>
      <c r="E211" s="318">
        <v>5226105</v>
      </c>
      <c r="F211" s="277" t="s">
        <v>649</v>
      </c>
      <c r="G211" s="279">
        <f>G212</f>
        <v>5916.5</v>
      </c>
      <c r="H211" s="279">
        <f t="shared" si="56"/>
        <v>0</v>
      </c>
      <c r="I211" s="279">
        <f t="shared" si="56"/>
        <v>5916.5</v>
      </c>
    </row>
    <row r="212" spans="1:9" s="287" customFormat="1" ht="31.5" x14ac:dyDescent="0.25">
      <c r="A212" s="276" t="s">
        <v>599</v>
      </c>
      <c r="B212" s="316">
        <v>40</v>
      </c>
      <c r="C212" s="317">
        <v>4</v>
      </c>
      <c r="D212" s="317">
        <v>9</v>
      </c>
      <c r="E212" s="318">
        <v>5226105</v>
      </c>
      <c r="F212" s="277" t="s">
        <v>600</v>
      </c>
      <c r="G212" s="279">
        <f>SUM(H212:I212)</f>
        <v>5916.5</v>
      </c>
      <c r="H212" s="279"/>
      <c r="I212" s="279">
        <v>5916.5</v>
      </c>
    </row>
    <row r="213" spans="1:9" s="306" customFormat="1" ht="15.75" x14ac:dyDescent="0.25">
      <c r="A213" s="273" t="s">
        <v>605</v>
      </c>
      <c r="B213" s="312">
        <v>40</v>
      </c>
      <c r="C213" s="313">
        <v>4</v>
      </c>
      <c r="D213" s="313">
        <v>9</v>
      </c>
      <c r="E213" s="314">
        <v>5227000</v>
      </c>
      <c r="F213" s="274"/>
      <c r="G213" s="275">
        <f t="shared" ref="G213:G215" si="58">SUM(H213:I213)</f>
        <v>9072.2000000000007</v>
      </c>
      <c r="H213" s="275"/>
      <c r="I213" s="275">
        <f>I214</f>
        <v>9072.2000000000007</v>
      </c>
    </row>
    <row r="214" spans="1:9" s="287" customFormat="1" ht="15.75" x14ac:dyDescent="0.25">
      <c r="A214" s="276" t="s">
        <v>502</v>
      </c>
      <c r="B214" s="316">
        <v>40</v>
      </c>
      <c r="C214" s="317">
        <v>4</v>
      </c>
      <c r="D214" s="317">
        <v>9</v>
      </c>
      <c r="E214" s="318">
        <v>5227000</v>
      </c>
      <c r="F214" s="277" t="s">
        <v>551</v>
      </c>
      <c r="G214" s="279">
        <f t="shared" si="58"/>
        <v>9072.2000000000007</v>
      </c>
      <c r="H214" s="279"/>
      <c r="I214" s="279">
        <f>I215</f>
        <v>9072.2000000000007</v>
      </c>
    </row>
    <row r="215" spans="1:9" s="287" customFormat="1" ht="15.75" x14ac:dyDescent="0.25">
      <c r="A215" s="276" t="s">
        <v>505</v>
      </c>
      <c r="B215" s="316">
        <v>40</v>
      </c>
      <c r="C215" s="317">
        <v>4</v>
      </c>
      <c r="D215" s="317">
        <v>9</v>
      </c>
      <c r="E215" s="318">
        <v>5227000</v>
      </c>
      <c r="F215" s="277" t="s">
        <v>552</v>
      </c>
      <c r="G215" s="279">
        <f t="shared" si="58"/>
        <v>9072.2000000000007</v>
      </c>
      <c r="H215" s="279"/>
      <c r="I215" s="279">
        <v>9072.2000000000007</v>
      </c>
    </row>
    <row r="216" spans="1:9" s="306" customFormat="1" ht="15.75" x14ac:dyDescent="0.25">
      <c r="A216" s="302" t="s">
        <v>606</v>
      </c>
      <c r="B216" s="310" t="s">
        <v>520</v>
      </c>
      <c r="C216" s="310" t="s">
        <v>35</v>
      </c>
      <c r="D216" s="310" t="s">
        <v>80</v>
      </c>
      <c r="E216" s="274" t="s">
        <v>572</v>
      </c>
      <c r="F216" s="274"/>
      <c r="G216" s="275">
        <f>G217+G222+G225</f>
        <v>60922.8</v>
      </c>
      <c r="H216" s="275">
        <f>H217+H222+H225</f>
        <v>60922.8</v>
      </c>
      <c r="I216" s="275">
        <f>I218</f>
        <v>0</v>
      </c>
    </row>
    <row r="217" spans="1:9" s="306" customFormat="1" ht="31.5" x14ac:dyDescent="0.25">
      <c r="A217" s="302" t="s">
        <v>607</v>
      </c>
      <c r="B217" s="310" t="s">
        <v>520</v>
      </c>
      <c r="C217" s="310" t="s">
        <v>35</v>
      </c>
      <c r="D217" s="310" t="s">
        <v>80</v>
      </c>
      <c r="E217" s="274" t="s">
        <v>608</v>
      </c>
      <c r="F217" s="274"/>
      <c r="G217" s="275">
        <f>G218+G220</f>
        <v>1528.8</v>
      </c>
      <c r="H217" s="275">
        <f t="shared" ref="H217:I217" si="59">H218+H220</f>
        <v>1528.8</v>
      </c>
      <c r="I217" s="275">
        <f t="shared" si="59"/>
        <v>0</v>
      </c>
    </row>
    <row r="218" spans="1:9" s="287" customFormat="1" ht="15.75" x14ac:dyDescent="0.25">
      <c r="A218" s="276" t="s">
        <v>502</v>
      </c>
      <c r="B218" s="284" t="s">
        <v>520</v>
      </c>
      <c r="C218" s="284" t="s">
        <v>35</v>
      </c>
      <c r="D218" s="284" t="s">
        <v>80</v>
      </c>
      <c r="E218" s="277" t="s">
        <v>608</v>
      </c>
      <c r="F218" s="277" t="s">
        <v>551</v>
      </c>
      <c r="G218" s="279">
        <f>G219</f>
        <v>957.4</v>
      </c>
      <c r="H218" s="279">
        <f t="shared" ref="H218:I218" si="60">H219</f>
        <v>957.4</v>
      </c>
      <c r="I218" s="279">
        <f t="shared" si="60"/>
        <v>0</v>
      </c>
    </row>
    <row r="219" spans="1:9" s="287" customFormat="1" ht="15.75" x14ac:dyDescent="0.25">
      <c r="A219" s="276" t="s">
        <v>603</v>
      </c>
      <c r="B219" s="284" t="s">
        <v>520</v>
      </c>
      <c r="C219" s="284" t="s">
        <v>35</v>
      </c>
      <c r="D219" s="284" t="s">
        <v>80</v>
      </c>
      <c r="E219" s="277" t="s">
        <v>608</v>
      </c>
      <c r="F219" s="277" t="s">
        <v>604</v>
      </c>
      <c r="G219" s="279">
        <f>SUM(H219:I219)</f>
        <v>957.4</v>
      </c>
      <c r="H219" s="279">
        <v>957.4</v>
      </c>
      <c r="I219" s="279"/>
    </row>
    <row r="220" spans="1:9" s="287" customFormat="1" ht="15.75" x14ac:dyDescent="0.25">
      <c r="A220" s="276" t="s">
        <v>597</v>
      </c>
      <c r="B220" s="284" t="s">
        <v>520</v>
      </c>
      <c r="C220" s="284" t="s">
        <v>35</v>
      </c>
      <c r="D220" s="284" t="s">
        <v>80</v>
      </c>
      <c r="E220" s="277" t="s">
        <v>608</v>
      </c>
      <c r="F220" s="277" t="s">
        <v>598</v>
      </c>
      <c r="G220" s="279">
        <f>SUM(H220:I220)</f>
        <v>571.4</v>
      </c>
      <c r="H220" s="279">
        <f>H221</f>
        <v>571.4</v>
      </c>
      <c r="I220" s="279"/>
    </row>
    <row r="221" spans="1:9" s="287" customFormat="1" ht="31.5" x14ac:dyDescent="0.25">
      <c r="A221" s="276" t="s">
        <v>599</v>
      </c>
      <c r="B221" s="284" t="s">
        <v>520</v>
      </c>
      <c r="C221" s="284" t="s">
        <v>35</v>
      </c>
      <c r="D221" s="284" t="s">
        <v>80</v>
      </c>
      <c r="E221" s="277" t="s">
        <v>608</v>
      </c>
      <c r="F221" s="277" t="s">
        <v>600</v>
      </c>
      <c r="G221" s="279">
        <f>SUM(H221:I221)</f>
        <v>571.4</v>
      </c>
      <c r="H221" s="279">
        <v>571.4</v>
      </c>
      <c r="I221" s="279"/>
    </row>
    <row r="222" spans="1:9" s="306" customFormat="1" ht="31.5" x14ac:dyDescent="0.25">
      <c r="A222" s="273" t="s">
        <v>609</v>
      </c>
      <c r="B222" s="310" t="s">
        <v>520</v>
      </c>
      <c r="C222" s="310" t="s">
        <v>35</v>
      </c>
      <c r="D222" s="310" t="s">
        <v>80</v>
      </c>
      <c r="E222" s="274" t="s">
        <v>610</v>
      </c>
      <c r="F222" s="274"/>
      <c r="G222" s="275">
        <f>G223</f>
        <v>58386</v>
      </c>
      <c r="H222" s="275">
        <f>H223</f>
        <v>58386</v>
      </c>
      <c r="I222" s="275"/>
    </row>
    <row r="223" spans="1:9" s="287" customFormat="1" ht="15.75" x14ac:dyDescent="0.25">
      <c r="A223" s="276" t="s">
        <v>502</v>
      </c>
      <c r="B223" s="284" t="s">
        <v>520</v>
      </c>
      <c r="C223" s="284" t="s">
        <v>35</v>
      </c>
      <c r="D223" s="284" t="s">
        <v>80</v>
      </c>
      <c r="E223" s="277" t="s">
        <v>610</v>
      </c>
      <c r="F223" s="277" t="s">
        <v>551</v>
      </c>
      <c r="G223" s="279">
        <f>G224</f>
        <v>58386</v>
      </c>
      <c r="H223" s="279">
        <f t="shared" ref="H223:I223" si="61">H224</f>
        <v>58386</v>
      </c>
      <c r="I223" s="279">
        <f t="shared" si="61"/>
        <v>0</v>
      </c>
    </row>
    <row r="224" spans="1:9" s="287" customFormat="1" ht="15.75" x14ac:dyDescent="0.25">
      <c r="A224" s="276" t="s">
        <v>505</v>
      </c>
      <c r="B224" s="284" t="s">
        <v>520</v>
      </c>
      <c r="C224" s="284" t="s">
        <v>35</v>
      </c>
      <c r="D224" s="284" t="s">
        <v>80</v>
      </c>
      <c r="E224" s="277" t="s">
        <v>610</v>
      </c>
      <c r="F224" s="277" t="s">
        <v>552</v>
      </c>
      <c r="G224" s="279">
        <f>SUM(H224:I224)</f>
        <v>58386</v>
      </c>
      <c r="H224" s="279">
        <v>58386</v>
      </c>
      <c r="I224" s="279"/>
    </row>
    <row r="225" spans="1:9" s="306" customFormat="1" ht="15.75" x14ac:dyDescent="0.25">
      <c r="A225" s="273" t="s">
        <v>611</v>
      </c>
      <c r="B225" s="310" t="s">
        <v>520</v>
      </c>
      <c r="C225" s="310" t="s">
        <v>35</v>
      </c>
      <c r="D225" s="310" t="s">
        <v>80</v>
      </c>
      <c r="E225" s="274" t="s">
        <v>612</v>
      </c>
      <c r="F225" s="274"/>
      <c r="G225" s="275">
        <f>G226</f>
        <v>1008</v>
      </c>
      <c r="H225" s="275">
        <f>H226</f>
        <v>1008</v>
      </c>
      <c r="I225" s="275"/>
    </row>
    <row r="226" spans="1:9" s="287" customFormat="1" ht="15.75" x14ac:dyDescent="0.25">
      <c r="A226" s="276" t="s">
        <v>502</v>
      </c>
      <c r="B226" s="284" t="s">
        <v>520</v>
      </c>
      <c r="C226" s="284" t="s">
        <v>35</v>
      </c>
      <c r="D226" s="284" t="s">
        <v>80</v>
      </c>
      <c r="E226" s="277" t="s">
        <v>612</v>
      </c>
      <c r="F226" s="277" t="s">
        <v>551</v>
      </c>
      <c r="G226" s="279">
        <f t="shared" ref="G226:G227" si="62">SUM(H226:I226)</f>
        <v>1008</v>
      </c>
      <c r="H226" s="279">
        <f>H227</f>
        <v>1008</v>
      </c>
      <c r="I226" s="279"/>
    </row>
    <row r="227" spans="1:9" s="287" customFormat="1" ht="15.75" x14ac:dyDescent="0.25">
      <c r="A227" s="276" t="s">
        <v>505</v>
      </c>
      <c r="B227" s="284" t="s">
        <v>520</v>
      </c>
      <c r="C227" s="284" t="s">
        <v>35</v>
      </c>
      <c r="D227" s="284" t="s">
        <v>80</v>
      </c>
      <c r="E227" s="277" t="s">
        <v>612</v>
      </c>
      <c r="F227" s="277" t="s">
        <v>552</v>
      </c>
      <c r="G227" s="279">
        <f t="shared" si="62"/>
        <v>1008</v>
      </c>
      <c r="H227" s="279">
        <v>1008</v>
      </c>
      <c r="I227" s="279"/>
    </row>
    <row r="228" spans="1:9" s="306" customFormat="1" ht="15.75" x14ac:dyDescent="0.25">
      <c r="A228" s="273" t="s">
        <v>128</v>
      </c>
      <c r="B228" s="274" t="s">
        <v>520</v>
      </c>
      <c r="C228" s="274" t="s">
        <v>35</v>
      </c>
      <c r="D228" s="274" t="s">
        <v>129</v>
      </c>
      <c r="E228" s="274"/>
      <c r="F228" s="274"/>
      <c r="G228" s="275">
        <f>SUM(I228+H228)</f>
        <v>17168.400000000001</v>
      </c>
      <c r="H228" s="275">
        <f>H229+H238+H232</f>
        <v>17168.400000000001</v>
      </c>
      <c r="I228" s="275">
        <f>I229+I232+I238</f>
        <v>0</v>
      </c>
    </row>
    <row r="229" spans="1:9" s="306" customFormat="1" ht="15.75" x14ac:dyDescent="0.25">
      <c r="A229" s="273" t="s">
        <v>516</v>
      </c>
      <c r="B229" s="274" t="s">
        <v>520</v>
      </c>
      <c r="C229" s="274" t="s">
        <v>35</v>
      </c>
      <c r="D229" s="274">
        <v>10</v>
      </c>
      <c r="E229" s="274">
        <v>3300200</v>
      </c>
      <c r="F229" s="274"/>
      <c r="G229" s="275">
        <f>SUM(I229+H229)</f>
        <v>904.1</v>
      </c>
      <c r="H229" s="275">
        <f>SUM(H230)</f>
        <v>904.1</v>
      </c>
      <c r="I229" s="275"/>
    </row>
    <row r="230" spans="1:9" s="287" customFormat="1" ht="15.75" x14ac:dyDescent="0.25">
      <c r="A230" s="276" t="s">
        <v>525</v>
      </c>
      <c r="B230" s="277" t="s">
        <v>520</v>
      </c>
      <c r="C230" s="277" t="s">
        <v>35</v>
      </c>
      <c r="D230" s="277">
        <v>10</v>
      </c>
      <c r="E230" s="277">
        <v>3300200</v>
      </c>
      <c r="F230" s="277">
        <v>240</v>
      </c>
      <c r="G230" s="279">
        <f>SUM(I230+H230)</f>
        <v>904.1</v>
      </c>
      <c r="H230" s="279">
        <f>SUM(H231)</f>
        <v>904.1</v>
      </c>
      <c r="I230" s="279"/>
    </row>
    <row r="231" spans="1:9" s="287" customFormat="1" ht="15.75" x14ac:dyDescent="0.25">
      <c r="A231" s="276" t="s">
        <v>503</v>
      </c>
      <c r="B231" s="277" t="s">
        <v>520</v>
      </c>
      <c r="C231" s="277" t="s">
        <v>35</v>
      </c>
      <c r="D231" s="277">
        <v>10</v>
      </c>
      <c r="E231" s="277">
        <v>3300200</v>
      </c>
      <c r="F231" s="277">
        <v>242</v>
      </c>
      <c r="G231" s="279">
        <f>SUM(I231+H231)</f>
        <v>904.1</v>
      </c>
      <c r="H231" s="279">
        <v>904.1</v>
      </c>
      <c r="I231" s="279"/>
    </row>
    <row r="232" spans="1:9" s="306" customFormat="1" ht="15.75" x14ac:dyDescent="0.25">
      <c r="A232" s="273" t="s">
        <v>613</v>
      </c>
      <c r="B232" s="310" t="s">
        <v>520</v>
      </c>
      <c r="C232" s="310" t="s">
        <v>35</v>
      </c>
      <c r="D232" s="310">
        <v>10</v>
      </c>
      <c r="E232" s="310" t="s">
        <v>614</v>
      </c>
      <c r="F232" s="274"/>
      <c r="G232" s="275">
        <f t="shared" ref="G232:I232" si="63">G233</f>
        <v>11071</v>
      </c>
      <c r="H232" s="275">
        <f>H233+H236</f>
        <v>11071</v>
      </c>
      <c r="I232" s="275">
        <f t="shared" si="63"/>
        <v>0</v>
      </c>
    </row>
    <row r="233" spans="1:9" s="306" customFormat="1" ht="15.75" x14ac:dyDescent="0.25">
      <c r="A233" s="276" t="s">
        <v>555</v>
      </c>
      <c r="B233" s="284" t="s">
        <v>520</v>
      </c>
      <c r="C233" s="284" t="s">
        <v>35</v>
      </c>
      <c r="D233" s="284">
        <v>10</v>
      </c>
      <c r="E233" s="284" t="s">
        <v>614</v>
      </c>
      <c r="F233" s="277" t="s">
        <v>556</v>
      </c>
      <c r="G233" s="279">
        <f t="shared" ref="G233:I233" si="64">G234+G235</f>
        <v>11071</v>
      </c>
      <c r="H233" s="279">
        <f t="shared" si="64"/>
        <v>11071</v>
      </c>
      <c r="I233" s="279">
        <f t="shared" si="64"/>
        <v>0</v>
      </c>
    </row>
    <row r="234" spans="1:9" s="306" customFormat="1" ht="31.5" x14ac:dyDescent="0.25">
      <c r="A234" s="276" t="s">
        <v>615</v>
      </c>
      <c r="B234" s="284" t="s">
        <v>520</v>
      </c>
      <c r="C234" s="284" t="s">
        <v>35</v>
      </c>
      <c r="D234" s="284">
        <v>10</v>
      </c>
      <c r="E234" s="284" t="s">
        <v>614</v>
      </c>
      <c r="F234" s="277" t="s">
        <v>616</v>
      </c>
      <c r="G234" s="279">
        <f>SUM(H234:I234)</f>
        <v>10854.3</v>
      </c>
      <c r="H234" s="279">
        <v>10854.3</v>
      </c>
      <c r="I234" s="275"/>
    </row>
    <row r="235" spans="1:9" s="306" customFormat="1" ht="15.75" x14ac:dyDescent="0.25">
      <c r="A235" s="276" t="s">
        <v>557</v>
      </c>
      <c r="B235" s="284" t="s">
        <v>520</v>
      </c>
      <c r="C235" s="284" t="s">
        <v>35</v>
      </c>
      <c r="D235" s="284">
        <v>10</v>
      </c>
      <c r="E235" s="284" t="s">
        <v>614</v>
      </c>
      <c r="F235" s="277" t="s">
        <v>558</v>
      </c>
      <c r="G235" s="279">
        <f>SUM(H235:I235)</f>
        <v>216.7</v>
      </c>
      <c r="H235" s="279">
        <v>216.7</v>
      </c>
      <c r="I235" s="275"/>
    </row>
    <row r="236" spans="1:9" s="306" customFormat="1" ht="15.75" x14ac:dyDescent="0.25">
      <c r="A236" s="307" t="s">
        <v>506</v>
      </c>
      <c r="B236" s="284" t="s">
        <v>520</v>
      </c>
      <c r="C236" s="284" t="s">
        <v>35</v>
      </c>
      <c r="D236" s="284">
        <v>10</v>
      </c>
      <c r="E236" s="284" t="s">
        <v>614</v>
      </c>
      <c r="F236" s="277" t="s">
        <v>569</v>
      </c>
      <c r="G236" s="279">
        <f t="shared" ref="G236:G237" si="65">SUM(H236:I236)</f>
        <v>0</v>
      </c>
      <c r="H236" s="279">
        <f>H237</f>
        <v>0</v>
      </c>
      <c r="I236" s="279">
        <f>I237</f>
        <v>0</v>
      </c>
    </row>
    <row r="237" spans="1:9" s="306" customFormat="1" ht="15.75" x14ac:dyDescent="0.25">
      <c r="A237" s="307" t="s">
        <v>507</v>
      </c>
      <c r="B237" s="284" t="s">
        <v>520</v>
      </c>
      <c r="C237" s="284" t="s">
        <v>35</v>
      </c>
      <c r="D237" s="284">
        <v>10</v>
      </c>
      <c r="E237" s="284" t="s">
        <v>614</v>
      </c>
      <c r="F237" s="277" t="s">
        <v>570</v>
      </c>
      <c r="G237" s="279">
        <f t="shared" si="65"/>
        <v>0</v>
      </c>
      <c r="H237" s="279"/>
      <c r="I237" s="275"/>
    </row>
    <row r="238" spans="1:9" s="306" customFormat="1" ht="31.5" x14ac:dyDescent="0.25">
      <c r="A238" s="302" t="s">
        <v>617</v>
      </c>
      <c r="B238" s="310" t="s">
        <v>520</v>
      </c>
      <c r="C238" s="310" t="s">
        <v>35</v>
      </c>
      <c r="D238" s="310">
        <v>10</v>
      </c>
      <c r="E238" s="274" t="s">
        <v>618</v>
      </c>
      <c r="F238" s="274"/>
      <c r="G238" s="275">
        <f>G239+G242</f>
        <v>5193.3</v>
      </c>
      <c r="H238" s="275">
        <f>H239+H242</f>
        <v>5193.3</v>
      </c>
      <c r="I238" s="275">
        <f t="shared" ref="I238" si="66">I239</f>
        <v>0</v>
      </c>
    </row>
    <row r="239" spans="1:9" s="306" customFormat="1" ht="15.75" x14ac:dyDescent="0.25">
      <c r="A239" s="276" t="s">
        <v>502</v>
      </c>
      <c r="B239" s="284" t="s">
        <v>520</v>
      </c>
      <c r="C239" s="284" t="s">
        <v>35</v>
      </c>
      <c r="D239" s="284">
        <v>10</v>
      </c>
      <c r="E239" s="277" t="s">
        <v>618</v>
      </c>
      <c r="F239" s="277" t="s">
        <v>551</v>
      </c>
      <c r="G239" s="279">
        <f>SUM(H239:I239)</f>
        <v>5132.7</v>
      </c>
      <c r="H239" s="279">
        <f>H241+H240</f>
        <v>5132.7</v>
      </c>
      <c r="I239" s="279">
        <f>I241</f>
        <v>0</v>
      </c>
    </row>
    <row r="240" spans="1:9" s="306" customFormat="1" ht="15.75" x14ac:dyDescent="0.25">
      <c r="A240" s="276" t="s">
        <v>503</v>
      </c>
      <c r="B240" s="284" t="s">
        <v>520</v>
      </c>
      <c r="C240" s="284" t="s">
        <v>35</v>
      </c>
      <c r="D240" s="284">
        <v>10</v>
      </c>
      <c r="E240" s="277" t="s">
        <v>618</v>
      </c>
      <c r="F240" s="277" t="s">
        <v>504</v>
      </c>
      <c r="G240" s="279">
        <f t="shared" ref="G240:G243" si="67">SUM(H240:I240)</f>
        <v>5132.7</v>
      </c>
      <c r="H240" s="279">
        <v>5132.7</v>
      </c>
      <c r="I240" s="279"/>
    </row>
    <row r="241" spans="1:9" s="306" customFormat="1" ht="15.75" x14ac:dyDescent="0.25">
      <c r="A241" s="276" t="s">
        <v>505</v>
      </c>
      <c r="B241" s="284" t="s">
        <v>520</v>
      </c>
      <c r="C241" s="284" t="s">
        <v>35</v>
      </c>
      <c r="D241" s="284">
        <v>10</v>
      </c>
      <c r="E241" s="277" t="s">
        <v>618</v>
      </c>
      <c r="F241" s="277" t="s">
        <v>552</v>
      </c>
      <c r="G241" s="279">
        <f t="shared" si="67"/>
        <v>0</v>
      </c>
      <c r="H241" s="279"/>
      <c r="I241" s="275"/>
    </row>
    <row r="242" spans="1:9" ht="15.75" x14ac:dyDescent="0.25">
      <c r="A242" s="276" t="s">
        <v>555</v>
      </c>
      <c r="B242" s="284" t="s">
        <v>520</v>
      </c>
      <c r="C242" s="284" t="s">
        <v>35</v>
      </c>
      <c r="D242" s="284" t="s">
        <v>129</v>
      </c>
      <c r="E242" s="277" t="s">
        <v>618</v>
      </c>
      <c r="F242" s="277" t="s">
        <v>556</v>
      </c>
      <c r="G242" s="279">
        <f t="shared" si="67"/>
        <v>60.6</v>
      </c>
      <c r="H242" s="279">
        <f>H243</f>
        <v>60.6</v>
      </c>
      <c r="I242" s="275"/>
    </row>
    <row r="243" spans="1:9" ht="15.75" x14ac:dyDescent="0.25">
      <c r="A243" s="276" t="s">
        <v>557</v>
      </c>
      <c r="B243" s="284" t="s">
        <v>520</v>
      </c>
      <c r="C243" s="284" t="s">
        <v>35</v>
      </c>
      <c r="D243" s="284" t="s">
        <v>129</v>
      </c>
      <c r="E243" s="277" t="s">
        <v>618</v>
      </c>
      <c r="F243" s="277" t="s">
        <v>558</v>
      </c>
      <c r="G243" s="279">
        <f t="shared" si="67"/>
        <v>60.6</v>
      </c>
      <c r="H243" s="279">
        <v>60.6</v>
      </c>
      <c r="I243" s="275"/>
    </row>
    <row r="244" spans="1:9" s="306" customFormat="1" ht="15.75" x14ac:dyDescent="0.25">
      <c r="A244" s="273" t="s">
        <v>141</v>
      </c>
      <c r="B244" s="274" t="s">
        <v>520</v>
      </c>
      <c r="C244" s="274" t="s">
        <v>35</v>
      </c>
      <c r="D244" s="274">
        <v>12</v>
      </c>
      <c r="E244" s="274" t="s">
        <v>458</v>
      </c>
      <c r="F244" s="274" t="s">
        <v>458</v>
      </c>
      <c r="G244" s="275">
        <f t="shared" ref="G244:G251" si="68">SUM(I244+H244)</f>
        <v>62253.899999999994</v>
      </c>
      <c r="H244" s="275">
        <f>H245+H252+H255+H263+H279+H272</f>
        <v>45466.7</v>
      </c>
      <c r="I244" s="275">
        <f>I245+I252+I255+I263+I279+I272+I268</f>
        <v>16787.2</v>
      </c>
    </row>
    <row r="245" spans="1:9" s="306" customFormat="1" ht="15.75" x14ac:dyDescent="0.25">
      <c r="A245" s="273" t="s">
        <v>497</v>
      </c>
      <c r="B245" s="274" t="s">
        <v>520</v>
      </c>
      <c r="C245" s="274" t="s">
        <v>35</v>
      </c>
      <c r="D245" s="274">
        <v>12</v>
      </c>
      <c r="E245" s="274" t="s">
        <v>498</v>
      </c>
      <c r="F245" s="274" t="s">
        <v>458</v>
      </c>
      <c r="G245" s="275">
        <f t="shared" si="68"/>
        <v>3051.1000000000004</v>
      </c>
      <c r="H245" s="275"/>
      <c r="I245" s="275">
        <f>I246+I249</f>
        <v>3051.1000000000004</v>
      </c>
    </row>
    <row r="246" spans="1:9" s="287" customFormat="1" ht="15.75" x14ac:dyDescent="0.25">
      <c r="A246" s="276" t="s">
        <v>499</v>
      </c>
      <c r="B246" s="277" t="s">
        <v>520</v>
      </c>
      <c r="C246" s="277" t="s">
        <v>35</v>
      </c>
      <c r="D246" s="277" t="s">
        <v>142</v>
      </c>
      <c r="E246" s="277" t="s">
        <v>498</v>
      </c>
      <c r="F246" s="277">
        <v>120</v>
      </c>
      <c r="G246" s="279">
        <f t="shared" si="68"/>
        <v>2107.2000000000003</v>
      </c>
      <c r="H246" s="279"/>
      <c r="I246" s="279">
        <f>SUM(I247:I248)</f>
        <v>2107.2000000000003</v>
      </c>
    </row>
    <row r="247" spans="1:9" s="287" customFormat="1" ht="15.75" x14ac:dyDescent="0.25">
      <c r="A247" s="276" t="s">
        <v>500</v>
      </c>
      <c r="B247" s="277" t="s">
        <v>520</v>
      </c>
      <c r="C247" s="277" t="s">
        <v>35</v>
      </c>
      <c r="D247" s="277" t="s">
        <v>142</v>
      </c>
      <c r="E247" s="277" t="s">
        <v>498</v>
      </c>
      <c r="F247" s="277">
        <v>121</v>
      </c>
      <c r="G247" s="279">
        <f t="shared" si="68"/>
        <v>2049.3000000000002</v>
      </c>
      <c r="H247" s="279"/>
      <c r="I247" s="279">
        <v>2049.3000000000002</v>
      </c>
    </row>
    <row r="248" spans="1:9" s="287" customFormat="1" ht="15.75" x14ac:dyDescent="0.25">
      <c r="A248" s="276" t="s">
        <v>501</v>
      </c>
      <c r="B248" s="277" t="s">
        <v>520</v>
      </c>
      <c r="C248" s="277" t="s">
        <v>35</v>
      </c>
      <c r="D248" s="277" t="s">
        <v>142</v>
      </c>
      <c r="E248" s="277" t="s">
        <v>498</v>
      </c>
      <c r="F248" s="277">
        <v>122</v>
      </c>
      <c r="G248" s="279">
        <f t="shared" si="68"/>
        <v>57.9</v>
      </c>
      <c r="H248" s="279"/>
      <c r="I248" s="279">
        <v>57.9</v>
      </c>
    </row>
    <row r="249" spans="1:9" s="287" customFormat="1" ht="15.75" x14ac:dyDescent="0.25">
      <c r="A249" s="276" t="s">
        <v>525</v>
      </c>
      <c r="B249" s="277" t="s">
        <v>520</v>
      </c>
      <c r="C249" s="277" t="s">
        <v>35</v>
      </c>
      <c r="D249" s="277" t="s">
        <v>142</v>
      </c>
      <c r="E249" s="277" t="s">
        <v>498</v>
      </c>
      <c r="F249" s="277">
        <v>240</v>
      </c>
      <c r="G249" s="279">
        <f t="shared" si="68"/>
        <v>943.9</v>
      </c>
      <c r="H249" s="279"/>
      <c r="I249" s="279">
        <f>SUM(I251+I250)</f>
        <v>943.9</v>
      </c>
    </row>
    <row r="250" spans="1:9" s="287" customFormat="1" ht="15.75" x14ac:dyDescent="0.25">
      <c r="A250" s="276" t="s">
        <v>503</v>
      </c>
      <c r="B250" s="277" t="s">
        <v>520</v>
      </c>
      <c r="C250" s="277" t="s">
        <v>35</v>
      </c>
      <c r="D250" s="277" t="s">
        <v>142</v>
      </c>
      <c r="E250" s="277" t="s">
        <v>498</v>
      </c>
      <c r="F250" s="277" t="s">
        <v>504</v>
      </c>
      <c r="G250" s="279">
        <f t="shared" si="68"/>
        <v>149.4</v>
      </c>
      <c r="H250" s="279"/>
      <c r="I250" s="279">
        <v>149.4</v>
      </c>
    </row>
    <row r="251" spans="1:9" s="287" customFormat="1" ht="15.75" x14ac:dyDescent="0.25">
      <c r="A251" s="276" t="s">
        <v>526</v>
      </c>
      <c r="B251" s="277" t="s">
        <v>520</v>
      </c>
      <c r="C251" s="277" t="s">
        <v>35</v>
      </c>
      <c r="D251" s="277" t="s">
        <v>142</v>
      </c>
      <c r="E251" s="277" t="s">
        <v>498</v>
      </c>
      <c r="F251" s="277">
        <v>244</v>
      </c>
      <c r="G251" s="279">
        <f t="shared" si="68"/>
        <v>794.5</v>
      </c>
      <c r="H251" s="279"/>
      <c r="I251" s="279">
        <v>794.5</v>
      </c>
    </row>
    <row r="252" spans="1:9" s="306" customFormat="1" ht="31.5" x14ac:dyDescent="0.25">
      <c r="A252" s="271" t="s">
        <v>619</v>
      </c>
      <c r="B252" s="274" t="s">
        <v>520</v>
      </c>
      <c r="C252" s="274" t="s">
        <v>35</v>
      </c>
      <c r="D252" s="274" t="s">
        <v>142</v>
      </c>
      <c r="E252" s="320" t="s">
        <v>620</v>
      </c>
      <c r="F252" s="320"/>
      <c r="G252" s="275">
        <f>SUM(H252:I252)</f>
        <v>7003.9</v>
      </c>
      <c r="H252" s="275"/>
      <c r="I252" s="275">
        <f>I253</f>
        <v>7003.9</v>
      </c>
    </row>
    <row r="253" spans="1:9" s="287" customFormat="1" ht="15.75" x14ac:dyDescent="0.25">
      <c r="A253" s="276" t="s">
        <v>502</v>
      </c>
      <c r="B253" s="277" t="s">
        <v>520</v>
      </c>
      <c r="C253" s="277" t="s">
        <v>35</v>
      </c>
      <c r="D253" s="277" t="s">
        <v>142</v>
      </c>
      <c r="E253" s="278" t="s">
        <v>620</v>
      </c>
      <c r="F253" s="278" t="s">
        <v>551</v>
      </c>
      <c r="G253" s="279">
        <f>SUM(H253:I253)</f>
        <v>7003.9</v>
      </c>
      <c r="H253" s="279"/>
      <c r="I253" s="279">
        <f>SUM(I254)</f>
        <v>7003.9</v>
      </c>
    </row>
    <row r="254" spans="1:9" s="287" customFormat="1" ht="15.75" x14ac:dyDescent="0.25">
      <c r="A254" s="276" t="s">
        <v>505</v>
      </c>
      <c r="B254" s="277" t="s">
        <v>520</v>
      </c>
      <c r="C254" s="277" t="s">
        <v>35</v>
      </c>
      <c r="D254" s="277" t="s">
        <v>142</v>
      </c>
      <c r="E254" s="278" t="s">
        <v>620</v>
      </c>
      <c r="F254" s="278" t="s">
        <v>552</v>
      </c>
      <c r="G254" s="279">
        <f>SUM(H254:I254)</f>
        <v>7003.9</v>
      </c>
      <c r="H254" s="279"/>
      <c r="I254" s="279">
        <v>7003.9</v>
      </c>
    </row>
    <row r="255" spans="1:9" s="306" customFormat="1" ht="15.75" x14ac:dyDescent="0.25">
      <c r="A255" s="309" t="s">
        <v>621</v>
      </c>
      <c r="B255" s="274" t="s">
        <v>520</v>
      </c>
      <c r="C255" s="274" t="s">
        <v>35</v>
      </c>
      <c r="D255" s="274" t="s">
        <v>142</v>
      </c>
      <c r="E255" s="320" t="s">
        <v>622</v>
      </c>
      <c r="F255" s="320"/>
      <c r="G255" s="275">
        <f>SUM(H255:I255)</f>
        <v>35305.899999999994</v>
      </c>
      <c r="H255" s="275">
        <f>H256+H259+H261</f>
        <v>35305.899999999994</v>
      </c>
      <c r="I255" s="275"/>
    </row>
    <row r="256" spans="1:9" s="287" customFormat="1" ht="15.75" x14ac:dyDescent="0.25">
      <c r="A256" s="276" t="s">
        <v>510</v>
      </c>
      <c r="B256" s="277" t="s">
        <v>520</v>
      </c>
      <c r="C256" s="277" t="s">
        <v>35</v>
      </c>
      <c r="D256" s="277" t="s">
        <v>142</v>
      </c>
      <c r="E256" s="278" t="s">
        <v>622</v>
      </c>
      <c r="F256" s="277" t="s">
        <v>547</v>
      </c>
      <c r="G256" s="279">
        <f t="shared" ref="G256:I256" si="69">G257+G258</f>
        <v>27656.1</v>
      </c>
      <c r="H256" s="279">
        <f t="shared" si="69"/>
        <v>27656.1</v>
      </c>
      <c r="I256" s="279">
        <f t="shared" si="69"/>
        <v>0</v>
      </c>
    </row>
    <row r="257" spans="1:9" s="287" customFormat="1" ht="15.75" x14ac:dyDescent="0.25">
      <c r="A257" s="276" t="s">
        <v>500</v>
      </c>
      <c r="B257" s="277" t="s">
        <v>520</v>
      </c>
      <c r="C257" s="277" t="s">
        <v>35</v>
      </c>
      <c r="D257" s="277" t="s">
        <v>142</v>
      </c>
      <c r="E257" s="278" t="s">
        <v>622</v>
      </c>
      <c r="F257" s="277" t="s">
        <v>548</v>
      </c>
      <c r="G257" s="279">
        <f>SUM(H257:I257)</f>
        <v>27179.8</v>
      </c>
      <c r="H257" s="279">
        <v>27179.8</v>
      </c>
      <c r="I257" s="279"/>
    </row>
    <row r="258" spans="1:9" s="287" customFormat="1" ht="15.75" x14ac:dyDescent="0.25">
      <c r="A258" s="276" t="s">
        <v>501</v>
      </c>
      <c r="B258" s="277" t="s">
        <v>520</v>
      </c>
      <c r="C258" s="277" t="s">
        <v>35</v>
      </c>
      <c r="D258" s="277" t="s">
        <v>142</v>
      </c>
      <c r="E258" s="278" t="s">
        <v>622</v>
      </c>
      <c r="F258" s="277" t="s">
        <v>567</v>
      </c>
      <c r="G258" s="279">
        <f>SUM(H258:I258)</f>
        <v>476.3</v>
      </c>
      <c r="H258" s="279">
        <v>476.3</v>
      </c>
      <c r="I258" s="279"/>
    </row>
    <row r="259" spans="1:9" s="287" customFormat="1" ht="15.75" x14ac:dyDescent="0.25">
      <c r="A259" s="276" t="s">
        <v>502</v>
      </c>
      <c r="B259" s="277" t="s">
        <v>520</v>
      </c>
      <c r="C259" s="277" t="s">
        <v>35</v>
      </c>
      <c r="D259" s="277" t="s">
        <v>142</v>
      </c>
      <c r="E259" s="278" t="s">
        <v>622</v>
      </c>
      <c r="F259" s="277">
        <v>240</v>
      </c>
      <c r="G259" s="279">
        <f t="shared" ref="G259:I259" si="70">G260</f>
        <v>2700.1</v>
      </c>
      <c r="H259" s="279">
        <f t="shared" si="70"/>
        <v>2700.1</v>
      </c>
      <c r="I259" s="279">
        <f t="shared" si="70"/>
        <v>0</v>
      </c>
    </row>
    <row r="260" spans="1:9" s="287" customFormat="1" ht="15.75" x14ac:dyDescent="0.25">
      <c r="A260" s="276" t="s">
        <v>505</v>
      </c>
      <c r="B260" s="277" t="s">
        <v>520</v>
      </c>
      <c r="C260" s="277" t="s">
        <v>35</v>
      </c>
      <c r="D260" s="277" t="s">
        <v>142</v>
      </c>
      <c r="E260" s="278" t="s">
        <v>622</v>
      </c>
      <c r="F260" s="277">
        <v>244</v>
      </c>
      <c r="G260" s="279">
        <f>SUM(H260:I260)</f>
        <v>2700.1</v>
      </c>
      <c r="H260" s="279">
        <v>2700.1</v>
      </c>
      <c r="I260" s="279"/>
    </row>
    <row r="261" spans="1:9" s="287" customFormat="1" ht="15.75" x14ac:dyDescent="0.25">
      <c r="A261" s="308" t="s">
        <v>506</v>
      </c>
      <c r="B261" s="277" t="s">
        <v>520</v>
      </c>
      <c r="C261" s="277" t="s">
        <v>35</v>
      </c>
      <c r="D261" s="277" t="s">
        <v>142</v>
      </c>
      <c r="E261" s="278" t="s">
        <v>622</v>
      </c>
      <c r="F261" s="278">
        <v>850</v>
      </c>
      <c r="G261" s="279">
        <f t="shared" ref="G261:I261" si="71">G262</f>
        <v>4949.7</v>
      </c>
      <c r="H261" s="279">
        <f t="shared" si="71"/>
        <v>4949.7</v>
      </c>
      <c r="I261" s="279">
        <f t="shared" si="71"/>
        <v>0</v>
      </c>
    </row>
    <row r="262" spans="1:9" s="287" customFormat="1" ht="15.75" x14ac:dyDescent="0.25">
      <c r="A262" s="308" t="s">
        <v>507</v>
      </c>
      <c r="B262" s="277" t="s">
        <v>520</v>
      </c>
      <c r="C262" s="277" t="s">
        <v>35</v>
      </c>
      <c r="D262" s="277" t="s">
        <v>142</v>
      </c>
      <c r="E262" s="278" t="s">
        <v>622</v>
      </c>
      <c r="F262" s="278">
        <v>852</v>
      </c>
      <c r="G262" s="279">
        <f t="shared" ref="G262:G266" si="72">SUM(H262:I262)</f>
        <v>4949.7</v>
      </c>
      <c r="H262" s="279">
        <v>4949.7</v>
      </c>
      <c r="I262" s="279"/>
    </row>
    <row r="263" spans="1:9" s="306" customFormat="1" ht="15.75" x14ac:dyDescent="0.25">
      <c r="A263" s="273" t="s">
        <v>623</v>
      </c>
      <c r="B263" s="274" t="s">
        <v>520</v>
      </c>
      <c r="C263" s="274" t="s">
        <v>35</v>
      </c>
      <c r="D263" s="274" t="s">
        <v>142</v>
      </c>
      <c r="E263" s="320" t="s">
        <v>624</v>
      </c>
      <c r="F263" s="320"/>
      <c r="G263" s="275">
        <f t="shared" si="72"/>
        <v>3592.2</v>
      </c>
      <c r="H263" s="275"/>
      <c r="I263" s="275">
        <f>I264+I266</f>
        <v>3592.2</v>
      </c>
    </row>
    <row r="264" spans="1:9" s="287" customFormat="1" ht="15.75" x14ac:dyDescent="0.25">
      <c r="A264" s="276" t="s">
        <v>502</v>
      </c>
      <c r="B264" s="277" t="s">
        <v>520</v>
      </c>
      <c r="C264" s="277" t="s">
        <v>35</v>
      </c>
      <c r="D264" s="277" t="s">
        <v>142</v>
      </c>
      <c r="E264" s="278" t="s">
        <v>624</v>
      </c>
      <c r="F264" s="278" t="s">
        <v>551</v>
      </c>
      <c r="G264" s="279">
        <f t="shared" si="72"/>
        <v>906.3</v>
      </c>
      <c r="H264" s="279"/>
      <c r="I264" s="279">
        <f>I265</f>
        <v>906.3</v>
      </c>
    </row>
    <row r="265" spans="1:9" s="287" customFormat="1" ht="15.75" x14ac:dyDescent="0.25">
      <c r="A265" s="276" t="s">
        <v>505</v>
      </c>
      <c r="B265" s="277" t="s">
        <v>520</v>
      </c>
      <c r="C265" s="277" t="s">
        <v>35</v>
      </c>
      <c r="D265" s="277" t="s">
        <v>142</v>
      </c>
      <c r="E265" s="278" t="s">
        <v>624</v>
      </c>
      <c r="F265" s="278" t="s">
        <v>552</v>
      </c>
      <c r="G265" s="279">
        <f t="shared" si="72"/>
        <v>906.3</v>
      </c>
      <c r="H265" s="279"/>
      <c r="I265" s="279">
        <v>906.3</v>
      </c>
    </row>
    <row r="266" spans="1:9" s="287" customFormat="1" ht="15.75" x14ac:dyDescent="0.25">
      <c r="A266" s="276" t="s">
        <v>530</v>
      </c>
      <c r="B266" s="277" t="s">
        <v>520</v>
      </c>
      <c r="C266" s="277" t="s">
        <v>35</v>
      </c>
      <c r="D266" s="277" t="s">
        <v>142</v>
      </c>
      <c r="E266" s="278" t="s">
        <v>624</v>
      </c>
      <c r="F266" s="278" t="s">
        <v>591</v>
      </c>
      <c r="G266" s="279">
        <f t="shared" si="72"/>
        <v>2685.9</v>
      </c>
      <c r="H266" s="279"/>
      <c r="I266" s="279">
        <f>I267</f>
        <v>2685.9</v>
      </c>
    </row>
    <row r="267" spans="1:9" s="287" customFormat="1" ht="31.5" x14ac:dyDescent="0.25">
      <c r="A267" s="276" t="s">
        <v>588</v>
      </c>
      <c r="B267" s="277" t="s">
        <v>520</v>
      </c>
      <c r="C267" s="277" t="s">
        <v>35</v>
      </c>
      <c r="D267" s="277" t="s">
        <v>142</v>
      </c>
      <c r="E267" s="278" t="s">
        <v>624</v>
      </c>
      <c r="F267" s="278" t="s">
        <v>592</v>
      </c>
      <c r="G267" s="279">
        <f>SUM(H267:I267)</f>
        <v>2685.9</v>
      </c>
      <c r="H267" s="279"/>
      <c r="I267" s="279">
        <v>2685.9</v>
      </c>
    </row>
    <row r="268" spans="1:9" s="306" customFormat="1" ht="31.5" x14ac:dyDescent="0.25">
      <c r="A268" s="273" t="s">
        <v>625</v>
      </c>
      <c r="B268" s="274" t="s">
        <v>520</v>
      </c>
      <c r="C268" s="274" t="s">
        <v>35</v>
      </c>
      <c r="D268" s="274" t="s">
        <v>142</v>
      </c>
      <c r="E268" s="320" t="s">
        <v>626</v>
      </c>
      <c r="F268" s="320"/>
      <c r="G268" s="275">
        <f t="shared" ref="G268:G274" si="73">SUM(H268:I268)</f>
        <v>319.10000000000002</v>
      </c>
      <c r="H268" s="275"/>
      <c r="I268" s="275">
        <f>I269</f>
        <v>319.10000000000002</v>
      </c>
    </row>
    <row r="269" spans="1:9" s="287" customFormat="1" ht="15.75" x14ac:dyDescent="0.25">
      <c r="A269" s="276" t="s">
        <v>502</v>
      </c>
      <c r="B269" s="277" t="s">
        <v>520</v>
      </c>
      <c r="C269" s="277" t="s">
        <v>35</v>
      </c>
      <c r="D269" s="277" t="s">
        <v>142</v>
      </c>
      <c r="E269" s="278" t="s">
        <v>626</v>
      </c>
      <c r="F269" s="278" t="s">
        <v>551</v>
      </c>
      <c r="G269" s="279">
        <f t="shared" si="73"/>
        <v>319.10000000000002</v>
      </c>
      <c r="H269" s="279">
        <f>SUM(H270:H271)</f>
        <v>0</v>
      </c>
      <c r="I269" s="279">
        <f>SUM(I270:I271)</f>
        <v>319.10000000000002</v>
      </c>
    </row>
    <row r="270" spans="1:9" s="287" customFormat="1" ht="15.75" x14ac:dyDescent="0.25">
      <c r="A270" s="282" t="s">
        <v>859</v>
      </c>
      <c r="B270" s="277" t="s">
        <v>520</v>
      </c>
      <c r="C270" s="277" t="s">
        <v>35</v>
      </c>
      <c r="D270" s="277" t="s">
        <v>142</v>
      </c>
      <c r="E270" s="278" t="s">
        <v>626</v>
      </c>
      <c r="F270" s="321" t="s">
        <v>504</v>
      </c>
      <c r="G270" s="281">
        <f t="shared" si="73"/>
        <v>319.10000000000002</v>
      </c>
      <c r="H270" s="279"/>
      <c r="I270" s="280">
        <v>319.10000000000002</v>
      </c>
    </row>
    <row r="271" spans="1:9" s="287" customFormat="1" ht="15.75" x14ac:dyDescent="0.25">
      <c r="A271" s="276" t="s">
        <v>505</v>
      </c>
      <c r="B271" s="277" t="s">
        <v>520</v>
      </c>
      <c r="C271" s="277" t="s">
        <v>35</v>
      </c>
      <c r="D271" s="277" t="s">
        <v>142</v>
      </c>
      <c r="E271" s="278" t="s">
        <v>626</v>
      </c>
      <c r="F271" s="278" t="s">
        <v>552</v>
      </c>
      <c r="G271" s="279">
        <f t="shared" si="73"/>
        <v>0</v>
      </c>
      <c r="H271" s="279"/>
      <c r="I271" s="279"/>
    </row>
    <row r="272" spans="1:9" s="306" customFormat="1" ht="31.5" x14ac:dyDescent="0.25">
      <c r="A272" s="271" t="s">
        <v>619</v>
      </c>
      <c r="B272" s="274" t="s">
        <v>520</v>
      </c>
      <c r="C272" s="274" t="s">
        <v>35</v>
      </c>
      <c r="D272" s="274" t="s">
        <v>142</v>
      </c>
      <c r="E272" s="320" t="s">
        <v>627</v>
      </c>
      <c r="F272" s="320"/>
      <c r="G272" s="275">
        <f t="shared" si="73"/>
        <v>2820.9</v>
      </c>
      <c r="H272" s="275"/>
      <c r="I272" s="275">
        <f>I273+I275+I277</f>
        <v>2820.9</v>
      </c>
    </row>
    <row r="273" spans="1:9" s="287" customFormat="1" ht="15.75" x14ac:dyDescent="0.25">
      <c r="A273" s="276" t="s">
        <v>502</v>
      </c>
      <c r="B273" s="277" t="s">
        <v>520</v>
      </c>
      <c r="C273" s="277" t="s">
        <v>35</v>
      </c>
      <c r="D273" s="277" t="s">
        <v>142</v>
      </c>
      <c r="E273" s="278" t="s">
        <v>627</v>
      </c>
      <c r="F273" s="278" t="s">
        <v>551</v>
      </c>
      <c r="G273" s="279">
        <f t="shared" si="73"/>
        <v>898</v>
      </c>
      <c r="H273" s="279"/>
      <c r="I273" s="279">
        <f>SUM(I274)</f>
        <v>898</v>
      </c>
    </row>
    <row r="274" spans="1:9" s="287" customFormat="1" ht="15.75" x14ac:dyDescent="0.25">
      <c r="A274" s="276" t="s">
        <v>505</v>
      </c>
      <c r="B274" s="277" t="s">
        <v>520</v>
      </c>
      <c r="C274" s="277" t="s">
        <v>35</v>
      </c>
      <c r="D274" s="277" t="s">
        <v>142</v>
      </c>
      <c r="E274" s="278" t="s">
        <v>627</v>
      </c>
      <c r="F274" s="278" t="s">
        <v>552</v>
      </c>
      <c r="G274" s="279">
        <f t="shared" si="73"/>
        <v>898</v>
      </c>
      <c r="H274" s="279"/>
      <c r="I274" s="279">
        <v>898</v>
      </c>
    </row>
    <row r="275" spans="1:9" s="287" customFormat="1" ht="15.75" x14ac:dyDescent="0.25">
      <c r="A275" s="276" t="s">
        <v>555</v>
      </c>
      <c r="B275" s="277" t="s">
        <v>520</v>
      </c>
      <c r="C275" s="277" t="s">
        <v>35</v>
      </c>
      <c r="D275" s="277" t="s">
        <v>142</v>
      </c>
      <c r="E275" s="278" t="s">
        <v>627</v>
      </c>
      <c r="F275" s="278" t="s">
        <v>556</v>
      </c>
      <c r="G275" s="279">
        <f>SUM(H275:I275)</f>
        <v>1627.9</v>
      </c>
      <c r="H275" s="279"/>
      <c r="I275" s="279">
        <f>I276</f>
        <v>1627.9</v>
      </c>
    </row>
    <row r="276" spans="1:9" s="287" customFormat="1" ht="15.75" x14ac:dyDescent="0.25">
      <c r="A276" s="276" t="s">
        <v>557</v>
      </c>
      <c r="B276" s="277" t="s">
        <v>520</v>
      </c>
      <c r="C276" s="277" t="s">
        <v>35</v>
      </c>
      <c r="D276" s="277" t="s">
        <v>142</v>
      </c>
      <c r="E276" s="278" t="s">
        <v>627</v>
      </c>
      <c r="F276" s="278" t="s">
        <v>558</v>
      </c>
      <c r="G276" s="279">
        <f>SUM(H276:I276)</f>
        <v>1627.9</v>
      </c>
      <c r="H276" s="279"/>
      <c r="I276" s="279">
        <v>1627.9</v>
      </c>
    </row>
    <row r="277" spans="1:9" s="287" customFormat="1" ht="15.75" x14ac:dyDescent="0.25">
      <c r="A277" s="322" t="s">
        <v>628</v>
      </c>
      <c r="B277" s="277" t="s">
        <v>520</v>
      </c>
      <c r="C277" s="277" t="s">
        <v>35</v>
      </c>
      <c r="D277" s="277" t="s">
        <v>142</v>
      </c>
      <c r="E277" s="278" t="s">
        <v>627</v>
      </c>
      <c r="F277" s="278" t="s">
        <v>584</v>
      </c>
      <c r="G277" s="279">
        <f>SUM(H277:I277)</f>
        <v>295</v>
      </c>
      <c r="H277" s="279"/>
      <c r="I277" s="279">
        <f>I278</f>
        <v>295</v>
      </c>
    </row>
    <row r="278" spans="1:9" s="287" customFormat="1" ht="15.75" x14ac:dyDescent="0.25">
      <c r="A278" s="276" t="s">
        <v>585</v>
      </c>
      <c r="B278" s="277" t="s">
        <v>520</v>
      </c>
      <c r="C278" s="277" t="s">
        <v>35</v>
      </c>
      <c r="D278" s="277" t="s">
        <v>142</v>
      </c>
      <c r="E278" s="278" t="s">
        <v>627</v>
      </c>
      <c r="F278" s="278" t="s">
        <v>586</v>
      </c>
      <c r="G278" s="279">
        <f>SUM(H278:I278)</f>
        <v>295</v>
      </c>
      <c r="H278" s="279"/>
      <c r="I278" s="279">
        <v>295</v>
      </c>
    </row>
    <row r="279" spans="1:9" s="306" customFormat="1" ht="15.75" x14ac:dyDescent="0.25">
      <c r="A279" s="302" t="s">
        <v>606</v>
      </c>
      <c r="B279" s="274" t="s">
        <v>520</v>
      </c>
      <c r="C279" s="274" t="s">
        <v>35</v>
      </c>
      <c r="D279" s="274" t="s">
        <v>142</v>
      </c>
      <c r="E279" s="274" t="s">
        <v>572</v>
      </c>
      <c r="F279" s="274"/>
      <c r="G279" s="275">
        <f>G280+G285+G289+G292</f>
        <v>10160.799999999999</v>
      </c>
      <c r="H279" s="275">
        <f>H280+H285+H289+H292</f>
        <v>10160.799999999999</v>
      </c>
      <c r="I279" s="275">
        <f>I280</f>
        <v>0</v>
      </c>
    </row>
    <row r="280" spans="1:9" s="306" customFormat="1" ht="31.5" x14ac:dyDescent="0.25">
      <c r="A280" s="273" t="s">
        <v>629</v>
      </c>
      <c r="B280" s="274" t="s">
        <v>520</v>
      </c>
      <c r="C280" s="274" t="s">
        <v>35</v>
      </c>
      <c r="D280" s="274" t="s">
        <v>142</v>
      </c>
      <c r="E280" s="274" t="s">
        <v>630</v>
      </c>
      <c r="F280" s="274"/>
      <c r="G280" s="275">
        <f>SUM(H280)</f>
        <v>286</v>
      </c>
      <c r="H280" s="275">
        <f>H281+H283</f>
        <v>286</v>
      </c>
      <c r="I280" s="275">
        <f>I282+I288</f>
        <v>0</v>
      </c>
    </row>
    <row r="281" spans="1:9" s="287" customFormat="1" ht="15.75" x14ac:dyDescent="0.25">
      <c r="A281" s="276" t="s">
        <v>502</v>
      </c>
      <c r="B281" s="277" t="s">
        <v>520</v>
      </c>
      <c r="C281" s="277" t="s">
        <v>35</v>
      </c>
      <c r="D281" s="277" t="s">
        <v>142</v>
      </c>
      <c r="E281" s="277" t="s">
        <v>630</v>
      </c>
      <c r="F281" s="277" t="s">
        <v>551</v>
      </c>
      <c r="G281" s="279">
        <f>SUM(H281)</f>
        <v>60</v>
      </c>
      <c r="H281" s="279">
        <f>H282</f>
        <v>60</v>
      </c>
      <c r="I281" s="279"/>
    </row>
    <row r="282" spans="1:9" s="287" customFormat="1" ht="15.75" x14ac:dyDescent="0.25">
      <c r="A282" s="276" t="s">
        <v>505</v>
      </c>
      <c r="B282" s="277" t="s">
        <v>520</v>
      </c>
      <c r="C282" s="277" t="s">
        <v>35</v>
      </c>
      <c r="D282" s="277" t="s">
        <v>142</v>
      </c>
      <c r="E282" s="277" t="s">
        <v>630</v>
      </c>
      <c r="F282" s="277" t="s">
        <v>552</v>
      </c>
      <c r="G282" s="279">
        <f t="shared" ref="G282" si="74">SUM(H282:I282)</f>
        <v>60</v>
      </c>
      <c r="H282" s="279">
        <v>60</v>
      </c>
      <c r="I282" s="279"/>
    </row>
    <row r="283" spans="1:9" s="287" customFormat="1" ht="15.75" x14ac:dyDescent="0.25">
      <c r="A283" s="276" t="s">
        <v>530</v>
      </c>
      <c r="B283" s="277" t="s">
        <v>520</v>
      </c>
      <c r="C283" s="277" t="s">
        <v>35</v>
      </c>
      <c r="D283" s="277" t="s">
        <v>142</v>
      </c>
      <c r="E283" s="277" t="s">
        <v>630</v>
      </c>
      <c r="F283" s="277" t="s">
        <v>591</v>
      </c>
      <c r="G283" s="279">
        <f>SUM(H283)</f>
        <v>226</v>
      </c>
      <c r="H283" s="279">
        <f>H284</f>
        <v>226</v>
      </c>
      <c r="I283" s="279"/>
    </row>
    <row r="284" spans="1:9" s="287" customFormat="1" ht="31.5" x14ac:dyDescent="0.25">
      <c r="A284" s="276" t="s">
        <v>588</v>
      </c>
      <c r="B284" s="277" t="s">
        <v>520</v>
      </c>
      <c r="C284" s="277" t="s">
        <v>35</v>
      </c>
      <c r="D284" s="277" t="s">
        <v>142</v>
      </c>
      <c r="E284" s="277" t="s">
        <v>630</v>
      </c>
      <c r="F284" s="277" t="s">
        <v>592</v>
      </c>
      <c r="G284" s="279">
        <f t="shared" ref="G284" si="75">SUM(H284:I284)</f>
        <v>226</v>
      </c>
      <c r="H284" s="279">
        <v>226</v>
      </c>
      <c r="I284" s="279"/>
    </row>
    <row r="285" spans="1:9" s="306" customFormat="1" ht="31.5" x14ac:dyDescent="0.25">
      <c r="A285" s="273" t="s">
        <v>631</v>
      </c>
      <c r="B285" s="274" t="s">
        <v>520</v>
      </c>
      <c r="C285" s="274" t="s">
        <v>35</v>
      </c>
      <c r="D285" s="274" t="s">
        <v>142</v>
      </c>
      <c r="E285" s="274" t="s">
        <v>632</v>
      </c>
      <c r="F285" s="274"/>
      <c r="G285" s="275">
        <f>G286</f>
        <v>5606.2</v>
      </c>
      <c r="H285" s="275">
        <f t="shared" ref="H285:I285" si="76">H286</f>
        <v>5606.2</v>
      </c>
      <c r="I285" s="275">
        <f t="shared" si="76"/>
        <v>0</v>
      </c>
    </row>
    <row r="286" spans="1:9" s="287" customFormat="1" ht="15.75" x14ac:dyDescent="0.25">
      <c r="A286" s="276" t="s">
        <v>502</v>
      </c>
      <c r="B286" s="277" t="s">
        <v>520</v>
      </c>
      <c r="C286" s="277" t="s">
        <v>35</v>
      </c>
      <c r="D286" s="277" t="s">
        <v>142</v>
      </c>
      <c r="E286" s="277" t="s">
        <v>632</v>
      </c>
      <c r="F286" s="277" t="s">
        <v>551</v>
      </c>
      <c r="G286" s="279">
        <f>SUM(G287:G288)</f>
        <v>5606.2</v>
      </c>
      <c r="H286" s="279">
        <f>SUM(H287:H288)</f>
        <v>5606.2</v>
      </c>
      <c r="I286" s="279"/>
    </row>
    <row r="287" spans="1:9" s="287" customFormat="1" ht="15.75" x14ac:dyDescent="0.25">
      <c r="A287" s="282" t="s">
        <v>859</v>
      </c>
      <c r="B287" s="277" t="s">
        <v>520</v>
      </c>
      <c r="C287" s="277" t="s">
        <v>35</v>
      </c>
      <c r="D287" s="277" t="s">
        <v>142</v>
      </c>
      <c r="E287" s="277" t="s">
        <v>632</v>
      </c>
      <c r="F287" s="283" t="s">
        <v>504</v>
      </c>
      <c r="G287" s="281">
        <f t="shared" ref="G287:G288" si="77">SUM(H287:I287)</f>
        <v>625.9</v>
      </c>
      <c r="H287" s="279">
        <v>625.9</v>
      </c>
      <c r="I287" s="280"/>
    </row>
    <row r="288" spans="1:9" s="287" customFormat="1" ht="15.75" x14ac:dyDescent="0.25">
      <c r="A288" s="276" t="s">
        <v>505</v>
      </c>
      <c r="B288" s="277" t="s">
        <v>520</v>
      </c>
      <c r="C288" s="277" t="s">
        <v>35</v>
      </c>
      <c r="D288" s="277" t="s">
        <v>142</v>
      </c>
      <c r="E288" s="277" t="s">
        <v>632</v>
      </c>
      <c r="F288" s="277" t="s">
        <v>552</v>
      </c>
      <c r="G288" s="279">
        <f t="shared" si="77"/>
        <v>4980.3</v>
      </c>
      <c r="H288" s="279">
        <v>4980.3</v>
      </c>
      <c r="I288" s="279"/>
    </row>
    <row r="289" spans="1:9" s="306" customFormat="1" ht="31.5" x14ac:dyDescent="0.25">
      <c r="A289" s="273" t="s">
        <v>633</v>
      </c>
      <c r="B289" s="274" t="s">
        <v>520</v>
      </c>
      <c r="C289" s="274" t="s">
        <v>35</v>
      </c>
      <c r="D289" s="274" t="s">
        <v>142</v>
      </c>
      <c r="E289" s="274" t="s">
        <v>634</v>
      </c>
      <c r="F289" s="274"/>
      <c r="G289" s="275">
        <f>G290</f>
        <v>295</v>
      </c>
      <c r="H289" s="275">
        <f t="shared" ref="H289:I289" si="78">H290</f>
        <v>295</v>
      </c>
      <c r="I289" s="275">
        <f t="shared" si="78"/>
        <v>0</v>
      </c>
    </row>
    <row r="290" spans="1:9" s="287" customFormat="1" ht="15.75" x14ac:dyDescent="0.25">
      <c r="A290" s="276" t="s">
        <v>597</v>
      </c>
      <c r="B290" s="277" t="s">
        <v>520</v>
      </c>
      <c r="C290" s="277" t="s">
        <v>35</v>
      </c>
      <c r="D290" s="277" t="s">
        <v>142</v>
      </c>
      <c r="E290" s="277" t="s">
        <v>634</v>
      </c>
      <c r="F290" s="277" t="s">
        <v>598</v>
      </c>
      <c r="G290" s="279">
        <f t="shared" ref="G290:G291" si="79">SUM(H290:I290)</f>
        <v>295</v>
      </c>
      <c r="H290" s="279">
        <f>H291</f>
        <v>295</v>
      </c>
      <c r="I290" s="279"/>
    </row>
    <row r="291" spans="1:9" s="287" customFormat="1" ht="15.75" x14ac:dyDescent="0.25">
      <c r="A291" s="276" t="s">
        <v>505</v>
      </c>
      <c r="B291" s="277" t="s">
        <v>520</v>
      </c>
      <c r="C291" s="277" t="s">
        <v>35</v>
      </c>
      <c r="D291" s="277" t="s">
        <v>142</v>
      </c>
      <c r="E291" s="277" t="s">
        <v>634</v>
      </c>
      <c r="F291" s="277" t="s">
        <v>600</v>
      </c>
      <c r="G291" s="279">
        <f t="shared" si="79"/>
        <v>295</v>
      </c>
      <c r="H291" s="279">
        <v>295</v>
      </c>
      <c r="I291" s="279"/>
    </row>
    <row r="292" spans="1:9" s="306" customFormat="1" ht="31.5" x14ac:dyDescent="0.25">
      <c r="A292" s="273" t="s">
        <v>635</v>
      </c>
      <c r="B292" s="310" t="s">
        <v>520</v>
      </c>
      <c r="C292" s="310" t="s">
        <v>35</v>
      </c>
      <c r="D292" s="310" t="s">
        <v>142</v>
      </c>
      <c r="E292" s="274" t="s">
        <v>636</v>
      </c>
      <c r="F292" s="274"/>
      <c r="G292" s="275">
        <f>SUM(H292:I292)</f>
        <v>3973.6</v>
      </c>
      <c r="H292" s="275">
        <f>H293+H295+H297</f>
        <v>3973.6</v>
      </c>
      <c r="I292" s="275"/>
    </row>
    <row r="293" spans="1:9" s="287" customFormat="1" ht="15.75" x14ac:dyDescent="0.25">
      <c r="A293" s="276" t="s">
        <v>502</v>
      </c>
      <c r="B293" s="284" t="s">
        <v>520</v>
      </c>
      <c r="C293" s="284" t="s">
        <v>35</v>
      </c>
      <c r="D293" s="284" t="s">
        <v>142</v>
      </c>
      <c r="E293" s="277" t="s">
        <v>636</v>
      </c>
      <c r="F293" s="277" t="s">
        <v>551</v>
      </c>
      <c r="G293" s="279">
        <f t="shared" ref="G293:G299" si="80">SUM(H293:I293)</f>
        <v>3908.9</v>
      </c>
      <c r="H293" s="279">
        <f>H294</f>
        <v>3908.9</v>
      </c>
      <c r="I293" s="279"/>
    </row>
    <row r="294" spans="1:9" s="287" customFormat="1" ht="15.75" x14ac:dyDescent="0.25">
      <c r="A294" s="276" t="s">
        <v>505</v>
      </c>
      <c r="B294" s="284" t="s">
        <v>520</v>
      </c>
      <c r="C294" s="284" t="s">
        <v>35</v>
      </c>
      <c r="D294" s="284" t="s">
        <v>142</v>
      </c>
      <c r="E294" s="277" t="s">
        <v>636</v>
      </c>
      <c r="F294" s="277" t="s">
        <v>552</v>
      </c>
      <c r="G294" s="279">
        <f t="shared" si="80"/>
        <v>3908.9</v>
      </c>
      <c r="H294" s="279">
        <v>3908.9</v>
      </c>
      <c r="I294" s="279"/>
    </row>
    <row r="295" spans="1:9" s="287" customFormat="1" ht="15.75" x14ac:dyDescent="0.25">
      <c r="A295" s="276" t="s">
        <v>555</v>
      </c>
      <c r="B295" s="284" t="s">
        <v>520</v>
      </c>
      <c r="C295" s="284" t="s">
        <v>35</v>
      </c>
      <c r="D295" s="284" t="s">
        <v>142</v>
      </c>
      <c r="E295" s="277" t="s">
        <v>636</v>
      </c>
      <c r="F295" s="277" t="s">
        <v>556</v>
      </c>
      <c r="G295" s="279">
        <f t="shared" si="80"/>
        <v>37</v>
      </c>
      <c r="H295" s="279">
        <f>H296</f>
        <v>37</v>
      </c>
      <c r="I295" s="279">
        <f>I296+I298</f>
        <v>0</v>
      </c>
    </row>
    <row r="296" spans="1:9" s="287" customFormat="1" ht="15.75" x14ac:dyDescent="0.25">
      <c r="A296" s="276" t="s">
        <v>557</v>
      </c>
      <c r="B296" s="284" t="s">
        <v>520</v>
      </c>
      <c r="C296" s="284" t="s">
        <v>35</v>
      </c>
      <c r="D296" s="284" t="s">
        <v>142</v>
      </c>
      <c r="E296" s="277" t="s">
        <v>636</v>
      </c>
      <c r="F296" s="277" t="s">
        <v>558</v>
      </c>
      <c r="G296" s="279">
        <f t="shared" si="80"/>
        <v>37</v>
      </c>
      <c r="H296" s="279">
        <v>37</v>
      </c>
      <c r="I296" s="279"/>
    </row>
    <row r="297" spans="1:9" s="287" customFormat="1" ht="15.75" x14ac:dyDescent="0.25">
      <c r="A297" s="322" t="s">
        <v>628</v>
      </c>
      <c r="B297" s="284" t="s">
        <v>520</v>
      </c>
      <c r="C297" s="284" t="s">
        <v>35</v>
      </c>
      <c r="D297" s="284" t="s">
        <v>142</v>
      </c>
      <c r="E297" s="277" t="s">
        <v>636</v>
      </c>
      <c r="F297" s="277" t="s">
        <v>584</v>
      </c>
      <c r="G297" s="279">
        <f t="shared" si="80"/>
        <v>27.7</v>
      </c>
      <c r="H297" s="279">
        <f>H298</f>
        <v>27.7</v>
      </c>
      <c r="I297" s="279"/>
    </row>
    <row r="298" spans="1:9" s="287" customFormat="1" ht="15.75" x14ac:dyDescent="0.25">
      <c r="A298" s="276" t="s">
        <v>585</v>
      </c>
      <c r="B298" s="284" t="s">
        <v>520</v>
      </c>
      <c r="C298" s="284" t="s">
        <v>35</v>
      </c>
      <c r="D298" s="284" t="s">
        <v>142</v>
      </c>
      <c r="E298" s="277" t="s">
        <v>636</v>
      </c>
      <c r="F298" s="277" t="s">
        <v>586</v>
      </c>
      <c r="G298" s="279">
        <f t="shared" si="80"/>
        <v>27.7</v>
      </c>
      <c r="H298" s="279">
        <v>27.7</v>
      </c>
      <c r="I298" s="279"/>
    </row>
    <row r="299" spans="1:9" s="306" customFormat="1" ht="15.75" x14ac:dyDescent="0.25">
      <c r="A299" s="309" t="s">
        <v>467</v>
      </c>
      <c r="B299" s="310" t="s">
        <v>520</v>
      </c>
      <c r="C299" s="310" t="s">
        <v>38</v>
      </c>
      <c r="D299" s="310"/>
      <c r="E299" s="274"/>
      <c r="F299" s="274"/>
      <c r="G299" s="275">
        <f t="shared" si="80"/>
        <v>298668.90000000002</v>
      </c>
      <c r="H299" s="275">
        <f>SUM(H300+H314+H337)</f>
        <v>136721</v>
      </c>
      <c r="I299" s="275">
        <f>SUM(I300+I314+I337)</f>
        <v>161947.9</v>
      </c>
    </row>
    <row r="300" spans="1:9" s="306" customFormat="1" ht="15.75" x14ac:dyDescent="0.25">
      <c r="A300" s="309" t="s">
        <v>169</v>
      </c>
      <c r="B300" s="310" t="s">
        <v>520</v>
      </c>
      <c r="C300" s="310" t="s">
        <v>38</v>
      </c>
      <c r="D300" s="310" t="s">
        <v>24</v>
      </c>
      <c r="E300" s="274"/>
      <c r="F300" s="274"/>
      <c r="G300" s="275">
        <f>SUM(H300:I300)</f>
        <v>19065.5</v>
      </c>
      <c r="H300" s="275">
        <f>SUM(H307+H302)</f>
        <v>6268.5</v>
      </c>
      <c r="I300" s="275">
        <f>SUM(I307+I304)</f>
        <v>12797</v>
      </c>
    </row>
    <row r="301" spans="1:9" s="306" customFormat="1" ht="15.75" x14ac:dyDescent="0.25">
      <c r="A301" s="309" t="s">
        <v>1028</v>
      </c>
      <c r="B301" s="274" t="s">
        <v>520</v>
      </c>
      <c r="C301" s="274" t="s">
        <v>38</v>
      </c>
      <c r="D301" s="274" t="s">
        <v>24</v>
      </c>
      <c r="E301" s="274" t="s">
        <v>637</v>
      </c>
      <c r="F301" s="274"/>
      <c r="G301" s="275">
        <f>G302</f>
        <v>706.3</v>
      </c>
      <c r="H301" s="275">
        <f t="shared" ref="H301:I301" si="81">H302</f>
        <v>706.3</v>
      </c>
      <c r="I301" s="275">
        <f t="shared" si="81"/>
        <v>0</v>
      </c>
    </row>
    <row r="302" spans="1:9" s="306" customFormat="1" ht="15.75" x14ac:dyDescent="0.25">
      <c r="A302" s="276" t="s">
        <v>502</v>
      </c>
      <c r="B302" s="316">
        <v>40</v>
      </c>
      <c r="C302" s="317">
        <v>5</v>
      </c>
      <c r="D302" s="317">
        <v>1</v>
      </c>
      <c r="E302" s="277" t="s">
        <v>637</v>
      </c>
      <c r="F302" s="277" t="s">
        <v>551</v>
      </c>
      <c r="G302" s="279">
        <f t="shared" ref="G302:G303" si="82">SUM(H302:I302)</f>
        <v>706.3</v>
      </c>
      <c r="H302" s="279">
        <f>H303</f>
        <v>706.3</v>
      </c>
      <c r="I302" s="279">
        <f>I303</f>
        <v>0</v>
      </c>
    </row>
    <row r="303" spans="1:9" s="306" customFormat="1" ht="15.75" x14ac:dyDescent="0.25">
      <c r="A303" s="276" t="s">
        <v>505</v>
      </c>
      <c r="B303" s="277" t="s">
        <v>520</v>
      </c>
      <c r="C303" s="277" t="s">
        <v>38</v>
      </c>
      <c r="D303" s="277" t="s">
        <v>24</v>
      </c>
      <c r="E303" s="277" t="s">
        <v>637</v>
      </c>
      <c r="F303" s="277" t="s">
        <v>552</v>
      </c>
      <c r="G303" s="279">
        <f t="shared" si="82"/>
        <v>706.3</v>
      </c>
      <c r="H303" s="279">
        <v>706.3</v>
      </c>
      <c r="I303" s="275"/>
    </row>
    <row r="304" spans="1:9" s="306" customFormat="1" ht="15.75" x14ac:dyDescent="0.25">
      <c r="A304" s="311" t="s">
        <v>601</v>
      </c>
      <c r="B304" s="274" t="s">
        <v>520</v>
      </c>
      <c r="C304" s="274" t="s">
        <v>38</v>
      </c>
      <c r="D304" s="274" t="s">
        <v>24</v>
      </c>
      <c r="E304" s="314">
        <v>5227000</v>
      </c>
      <c r="F304" s="274"/>
      <c r="G304" s="275">
        <f>SUM(H304:I304)</f>
        <v>12797</v>
      </c>
      <c r="H304" s="275"/>
      <c r="I304" s="275">
        <f>SUM(I306)</f>
        <v>12797</v>
      </c>
    </row>
    <row r="305" spans="1:9" s="306" customFormat="1" ht="15.75" x14ac:dyDescent="0.25">
      <c r="A305" s="276" t="s">
        <v>502</v>
      </c>
      <c r="B305" s="316">
        <v>40</v>
      </c>
      <c r="C305" s="317">
        <v>5</v>
      </c>
      <c r="D305" s="317">
        <v>1</v>
      </c>
      <c r="E305" s="318">
        <v>5227000</v>
      </c>
      <c r="F305" s="316">
        <v>240</v>
      </c>
      <c r="G305" s="279">
        <f>SUM(G306)</f>
        <v>12797</v>
      </c>
      <c r="H305" s="279">
        <f t="shared" ref="H305:I305" si="83">SUM(H306)</f>
        <v>0</v>
      </c>
      <c r="I305" s="279">
        <f t="shared" si="83"/>
        <v>12797</v>
      </c>
    </row>
    <row r="306" spans="1:9" s="306" customFormat="1" ht="15.75" x14ac:dyDescent="0.25">
      <c r="A306" s="276" t="s">
        <v>505</v>
      </c>
      <c r="B306" s="277" t="s">
        <v>520</v>
      </c>
      <c r="C306" s="277" t="s">
        <v>38</v>
      </c>
      <c r="D306" s="277" t="s">
        <v>24</v>
      </c>
      <c r="E306" s="277" t="s">
        <v>638</v>
      </c>
      <c r="F306" s="277" t="s">
        <v>552</v>
      </c>
      <c r="G306" s="279">
        <f>SUM(H306:I306)</f>
        <v>12797</v>
      </c>
      <c r="H306" s="279"/>
      <c r="I306" s="279">
        <v>12797</v>
      </c>
    </row>
    <row r="307" spans="1:9" s="306" customFormat="1" ht="15.75" x14ac:dyDescent="0.25">
      <c r="A307" s="302" t="s">
        <v>606</v>
      </c>
      <c r="B307" s="274" t="s">
        <v>520</v>
      </c>
      <c r="C307" s="274" t="s">
        <v>38</v>
      </c>
      <c r="D307" s="274" t="s">
        <v>24</v>
      </c>
      <c r="E307" s="274" t="s">
        <v>572</v>
      </c>
      <c r="F307" s="274"/>
      <c r="G307" s="275">
        <f>SUM(H307:I307)</f>
        <v>5562.2</v>
      </c>
      <c r="H307" s="275">
        <f>H308+H311</f>
        <v>5562.2</v>
      </c>
      <c r="I307" s="275">
        <f>I308+I311</f>
        <v>0</v>
      </c>
    </row>
    <row r="308" spans="1:9" s="306" customFormat="1" ht="15.75" x14ac:dyDescent="0.25">
      <c r="A308" s="273" t="s">
        <v>639</v>
      </c>
      <c r="B308" s="274" t="s">
        <v>520</v>
      </c>
      <c r="C308" s="274" t="s">
        <v>38</v>
      </c>
      <c r="D308" s="274" t="s">
        <v>24</v>
      </c>
      <c r="E308" s="274" t="s">
        <v>640</v>
      </c>
      <c r="F308" s="274"/>
      <c r="G308" s="275">
        <f>G309</f>
        <v>4565.2</v>
      </c>
      <c r="H308" s="275">
        <f>H309</f>
        <v>4565.2</v>
      </c>
      <c r="I308" s="275"/>
    </row>
    <row r="309" spans="1:9" s="287" customFormat="1" ht="15.75" x14ac:dyDescent="0.25">
      <c r="A309" s="276" t="s">
        <v>502</v>
      </c>
      <c r="B309" s="277" t="s">
        <v>520</v>
      </c>
      <c r="C309" s="277" t="s">
        <v>38</v>
      </c>
      <c r="D309" s="277" t="s">
        <v>24</v>
      </c>
      <c r="E309" s="277" t="s">
        <v>640</v>
      </c>
      <c r="F309" s="277" t="s">
        <v>551</v>
      </c>
      <c r="G309" s="279">
        <f>G310</f>
        <v>4565.2</v>
      </c>
      <c r="H309" s="279">
        <f>H310</f>
        <v>4565.2</v>
      </c>
      <c r="I309" s="279"/>
    </row>
    <row r="310" spans="1:9" s="287" customFormat="1" ht="15.75" x14ac:dyDescent="0.25">
      <c r="A310" s="276" t="s">
        <v>505</v>
      </c>
      <c r="B310" s="277" t="s">
        <v>520</v>
      </c>
      <c r="C310" s="277" t="s">
        <v>38</v>
      </c>
      <c r="D310" s="277" t="s">
        <v>24</v>
      </c>
      <c r="E310" s="277" t="s">
        <v>640</v>
      </c>
      <c r="F310" s="277" t="s">
        <v>552</v>
      </c>
      <c r="G310" s="279">
        <f t="shared" ref="G310" si="84">SUM(H310:I310)</f>
        <v>4565.2</v>
      </c>
      <c r="H310" s="279">
        <v>4565.2</v>
      </c>
      <c r="I310" s="279"/>
    </row>
    <row r="311" spans="1:9" s="306" customFormat="1" ht="15.75" x14ac:dyDescent="0.25">
      <c r="A311" s="273" t="s">
        <v>611</v>
      </c>
      <c r="B311" s="274" t="s">
        <v>520</v>
      </c>
      <c r="C311" s="274" t="s">
        <v>38</v>
      </c>
      <c r="D311" s="274" t="s">
        <v>24</v>
      </c>
      <c r="E311" s="274" t="s">
        <v>612</v>
      </c>
      <c r="F311" s="274"/>
      <c r="G311" s="275">
        <f>G312</f>
        <v>997</v>
      </c>
      <c r="H311" s="275">
        <f>H312</f>
        <v>997</v>
      </c>
      <c r="I311" s="275"/>
    </row>
    <row r="312" spans="1:9" s="287" customFormat="1" ht="15.75" x14ac:dyDescent="0.25">
      <c r="A312" s="276" t="s">
        <v>502</v>
      </c>
      <c r="B312" s="277" t="s">
        <v>520</v>
      </c>
      <c r="C312" s="277" t="s">
        <v>38</v>
      </c>
      <c r="D312" s="277" t="s">
        <v>24</v>
      </c>
      <c r="E312" s="277" t="s">
        <v>612</v>
      </c>
      <c r="F312" s="277" t="s">
        <v>551</v>
      </c>
      <c r="G312" s="279">
        <f>G313</f>
        <v>997</v>
      </c>
      <c r="H312" s="279">
        <f>H313</f>
        <v>997</v>
      </c>
      <c r="I312" s="279"/>
    </row>
    <row r="313" spans="1:9" s="287" customFormat="1" ht="15.75" x14ac:dyDescent="0.25">
      <c r="A313" s="276" t="s">
        <v>505</v>
      </c>
      <c r="B313" s="277" t="s">
        <v>520</v>
      </c>
      <c r="C313" s="277" t="s">
        <v>38</v>
      </c>
      <c r="D313" s="277" t="s">
        <v>24</v>
      </c>
      <c r="E313" s="277" t="s">
        <v>612</v>
      </c>
      <c r="F313" s="277" t="s">
        <v>552</v>
      </c>
      <c r="G313" s="279">
        <f t="shared" ref="G313:G314" si="85">SUM(H313:I313)</f>
        <v>997</v>
      </c>
      <c r="H313" s="279">
        <v>997</v>
      </c>
      <c r="I313" s="279"/>
    </row>
    <row r="314" spans="1:9" s="306" customFormat="1" ht="15.75" x14ac:dyDescent="0.25">
      <c r="A314" s="309" t="s">
        <v>192</v>
      </c>
      <c r="B314" s="310" t="s">
        <v>520</v>
      </c>
      <c r="C314" s="310" t="s">
        <v>38</v>
      </c>
      <c r="D314" s="310" t="s">
        <v>27</v>
      </c>
      <c r="E314" s="274"/>
      <c r="F314" s="274"/>
      <c r="G314" s="275">
        <f t="shared" si="85"/>
        <v>229861.5</v>
      </c>
      <c r="H314" s="275">
        <f>H315+H319+H323+H328</f>
        <v>88852.7</v>
      </c>
      <c r="I314" s="275">
        <f>I315+I319+I323+I328</f>
        <v>141008.79999999999</v>
      </c>
    </row>
    <row r="315" spans="1:9" s="306" customFormat="1" ht="21" customHeight="1" x14ac:dyDescent="0.25">
      <c r="A315" s="309" t="s">
        <v>593</v>
      </c>
      <c r="B315" s="310" t="s">
        <v>520</v>
      </c>
      <c r="C315" s="310" t="s">
        <v>38</v>
      </c>
      <c r="D315" s="310" t="s">
        <v>27</v>
      </c>
      <c r="E315" s="274" t="s">
        <v>594</v>
      </c>
      <c r="F315" s="274"/>
      <c r="G315" s="275">
        <f>SUM(G316:G317)</f>
        <v>28226.2</v>
      </c>
      <c r="H315" s="275">
        <f>SUM(H316:H317)</f>
        <v>28226.2</v>
      </c>
      <c r="I315" s="275">
        <f>SUM(I317)</f>
        <v>0</v>
      </c>
    </row>
    <row r="316" spans="1:9" s="287" customFormat="1" ht="15.75" x14ac:dyDescent="0.25">
      <c r="A316" s="282" t="s">
        <v>505</v>
      </c>
      <c r="B316" s="284" t="s">
        <v>520</v>
      </c>
      <c r="C316" s="284" t="s">
        <v>38</v>
      </c>
      <c r="D316" s="284" t="s">
        <v>27</v>
      </c>
      <c r="E316" s="277" t="s">
        <v>596</v>
      </c>
      <c r="F316" s="283" t="s">
        <v>552</v>
      </c>
      <c r="G316" s="281">
        <f>SUM(H316:I316)</f>
        <v>14.2</v>
      </c>
      <c r="H316" s="279">
        <v>14.2</v>
      </c>
      <c r="I316" s="280"/>
    </row>
    <row r="317" spans="1:9" s="287" customFormat="1" ht="27.75" customHeight="1" x14ac:dyDescent="0.25">
      <c r="A317" s="276" t="s">
        <v>597</v>
      </c>
      <c r="B317" s="284" t="s">
        <v>520</v>
      </c>
      <c r="C317" s="284" t="s">
        <v>38</v>
      </c>
      <c r="D317" s="284" t="s">
        <v>27</v>
      </c>
      <c r="E317" s="277" t="s">
        <v>596</v>
      </c>
      <c r="F317" s="277" t="s">
        <v>598</v>
      </c>
      <c r="G317" s="279">
        <f>SUM(H317:I317)</f>
        <v>28212</v>
      </c>
      <c r="H317" s="279">
        <f>H318</f>
        <v>28212</v>
      </c>
      <c r="I317" s="279"/>
    </row>
    <row r="318" spans="1:9" s="306" customFormat="1" ht="31.5" x14ac:dyDescent="0.25">
      <c r="A318" s="276" t="s">
        <v>599</v>
      </c>
      <c r="B318" s="284" t="s">
        <v>520</v>
      </c>
      <c r="C318" s="284" t="s">
        <v>38</v>
      </c>
      <c r="D318" s="284" t="s">
        <v>27</v>
      </c>
      <c r="E318" s="277" t="s">
        <v>596</v>
      </c>
      <c r="F318" s="277" t="s">
        <v>600</v>
      </c>
      <c r="G318" s="279">
        <f>SUM(H318:I318)</f>
        <v>28212</v>
      </c>
      <c r="H318" s="279">
        <v>28212</v>
      </c>
      <c r="I318" s="279"/>
    </row>
    <row r="319" spans="1:9" s="306" customFormat="1" ht="15.75" x14ac:dyDescent="0.25">
      <c r="A319" s="309" t="s">
        <v>641</v>
      </c>
      <c r="B319" s="312">
        <v>40</v>
      </c>
      <c r="C319" s="313">
        <v>5</v>
      </c>
      <c r="D319" s="313">
        <v>2</v>
      </c>
      <c r="E319" s="310">
        <v>3510000</v>
      </c>
      <c r="F319" s="274"/>
      <c r="G319" s="275">
        <f t="shared" ref="G319:I320" si="86">G320</f>
        <v>11145</v>
      </c>
      <c r="H319" s="275">
        <f t="shared" si="86"/>
        <v>11145</v>
      </c>
      <c r="I319" s="275">
        <f t="shared" si="86"/>
        <v>0</v>
      </c>
    </row>
    <row r="320" spans="1:9" s="306" customFormat="1" ht="15.75" x14ac:dyDescent="0.25">
      <c r="A320" s="276" t="s">
        <v>530</v>
      </c>
      <c r="B320" s="316">
        <v>40</v>
      </c>
      <c r="C320" s="317">
        <v>5</v>
      </c>
      <c r="D320" s="317">
        <v>2</v>
      </c>
      <c r="E320" s="284" t="s">
        <v>642</v>
      </c>
      <c r="F320" s="277" t="s">
        <v>591</v>
      </c>
      <c r="G320" s="279">
        <f t="shared" si="86"/>
        <v>11145</v>
      </c>
      <c r="H320" s="279">
        <f t="shared" si="86"/>
        <v>11145</v>
      </c>
      <c r="I320" s="279">
        <f t="shared" si="86"/>
        <v>0</v>
      </c>
    </row>
    <row r="321" spans="1:9" s="306" customFormat="1" ht="31.5" x14ac:dyDescent="0.25">
      <c r="A321" s="276" t="s">
        <v>588</v>
      </c>
      <c r="B321" s="316">
        <v>40</v>
      </c>
      <c r="C321" s="317">
        <v>5</v>
      </c>
      <c r="D321" s="317">
        <v>2</v>
      </c>
      <c r="E321" s="277" t="s">
        <v>642</v>
      </c>
      <c r="F321" s="277" t="s">
        <v>592</v>
      </c>
      <c r="G321" s="279">
        <f>SUM(H321:I321)</f>
        <v>11145</v>
      </c>
      <c r="H321" s="279">
        <v>11145</v>
      </c>
      <c r="I321" s="275"/>
    </row>
    <row r="322" spans="1:9" s="306" customFormat="1" ht="15.75" x14ac:dyDescent="0.25">
      <c r="A322" s="311" t="s">
        <v>601</v>
      </c>
      <c r="B322" s="312">
        <v>40</v>
      </c>
      <c r="C322" s="313">
        <v>5</v>
      </c>
      <c r="D322" s="313">
        <v>2</v>
      </c>
      <c r="E322" s="314">
        <v>5220000</v>
      </c>
      <c r="F322" s="312" t="s">
        <v>458</v>
      </c>
      <c r="G322" s="275">
        <f>G323</f>
        <v>141008.79999999999</v>
      </c>
      <c r="H322" s="275">
        <f t="shared" ref="H322:I324" si="87">H323</f>
        <v>0</v>
      </c>
      <c r="I322" s="275">
        <f t="shared" si="87"/>
        <v>141008.79999999999</v>
      </c>
    </row>
    <row r="323" spans="1:9" s="306" customFormat="1" ht="31.5" x14ac:dyDescent="0.25">
      <c r="A323" s="311" t="s">
        <v>643</v>
      </c>
      <c r="B323" s="312">
        <v>40</v>
      </c>
      <c r="C323" s="313">
        <v>5</v>
      </c>
      <c r="D323" s="313">
        <v>2</v>
      </c>
      <c r="E323" s="314">
        <v>5222100</v>
      </c>
      <c r="F323" s="312" t="s">
        <v>458</v>
      </c>
      <c r="G323" s="275">
        <f>SUM(H323:I323)</f>
        <v>141008.79999999999</v>
      </c>
      <c r="H323" s="275">
        <f>H324+H326</f>
        <v>0</v>
      </c>
      <c r="I323" s="275">
        <f>I324+I326</f>
        <v>141008.79999999999</v>
      </c>
    </row>
    <row r="324" spans="1:9" s="306" customFormat="1" ht="15.75" x14ac:dyDescent="0.25">
      <c r="A324" s="276" t="s">
        <v>597</v>
      </c>
      <c r="B324" s="316">
        <v>40</v>
      </c>
      <c r="C324" s="317">
        <v>5</v>
      </c>
      <c r="D324" s="317">
        <v>2</v>
      </c>
      <c r="E324" s="318">
        <v>5222100</v>
      </c>
      <c r="F324" s="316">
        <v>400</v>
      </c>
      <c r="G324" s="279">
        <f>G325</f>
        <v>123406.5</v>
      </c>
      <c r="H324" s="279">
        <f t="shared" si="87"/>
        <v>0</v>
      </c>
      <c r="I324" s="279">
        <f t="shared" si="87"/>
        <v>123406.5</v>
      </c>
    </row>
    <row r="325" spans="1:9" s="306" customFormat="1" ht="31.5" x14ac:dyDescent="0.25">
      <c r="A325" s="276" t="s">
        <v>599</v>
      </c>
      <c r="B325" s="316">
        <v>40</v>
      </c>
      <c r="C325" s="317">
        <v>5</v>
      </c>
      <c r="D325" s="317">
        <v>2</v>
      </c>
      <c r="E325" s="318">
        <v>5222100</v>
      </c>
      <c r="F325" s="316">
        <v>411</v>
      </c>
      <c r="G325" s="279">
        <f>SUM(H325:I325)</f>
        <v>123406.5</v>
      </c>
      <c r="H325" s="275"/>
      <c r="I325" s="279">
        <v>123406.5</v>
      </c>
    </row>
    <row r="326" spans="1:9" s="306" customFormat="1" ht="15.75" x14ac:dyDescent="0.25">
      <c r="A326" s="276" t="s">
        <v>530</v>
      </c>
      <c r="B326" s="316">
        <v>40</v>
      </c>
      <c r="C326" s="317">
        <v>5</v>
      </c>
      <c r="D326" s="317">
        <v>2</v>
      </c>
      <c r="E326" s="318">
        <v>5222100</v>
      </c>
      <c r="F326" s="277" t="s">
        <v>591</v>
      </c>
      <c r="G326" s="279">
        <f t="shared" ref="G326:I326" si="88">G327</f>
        <v>17602.3</v>
      </c>
      <c r="H326" s="279">
        <f t="shared" si="88"/>
        <v>0</v>
      </c>
      <c r="I326" s="279">
        <f t="shared" si="88"/>
        <v>17602.3</v>
      </c>
    </row>
    <row r="327" spans="1:9" s="306" customFormat="1" ht="31.5" x14ac:dyDescent="0.25">
      <c r="A327" s="276" t="s">
        <v>588</v>
      </c>
      <c r="B327" s="316">
        <v>40</v>
      </c>
      <c r="C327" s="317">
        <v>5</v>
      </c>
      <c r="D327" s="317">
        <v>2</v>
      </c>
      <c r="E327" s="318">
        <v>5222100</v>
      </c>
      <c r="F327" s="277" t="s">
        <v>592</v>
      </c>
      <c r="G327" s="279">
        <f>SUM(H327:I327)</f>
        <v>17602.3</v>
      </c>
      <c r="H327" s="279"/>
      <c r="I327" s="279">
        <v>17602.3</v>
      </c>
    </row>
    <row r="328" spans="1:9" s="306" customFormat="1" ht="15.75" x14ac:dyDescent="0.25">
      <c r="A328" s="302" t="s">
        <v>606</v>
      </c>
      <c r="B328" s="310" t="s">
        <v>520</v>
      </c>
      <c r="C328" s="310" t="s">
        <v>38</v>
      </c>
      <c r="D328" s="310" t="s">
        <v>27</v>
      </c>
      <c r="E328" s="274" t="s">
        <v>572</v>
      </c>
      <c r="F328" s="274"/>
      <c r="G328" s="275">
        <f>SUM(H328:I328)</f>
        <v>49481.5</v>
      </c>
      <c r="H328" s="275">
        <f>H329+H332</f>
        <v>49481.5</v>
      </c>
      <c r="I328" s="275">
        <f>I329+I332</f>
        <v>0</v>
      </c>
    </row>
    <row r="329" spans="1:9" s="287" customFormat="1" ht="31.5" x14ac:dyDescent="0.25">
      <c r="A329" s="273" t="s">
        <v>644</v>
      </c>
      <c r="B329" s="310" t="s">
        <v>520</v>
      </c>
      <c r="C329" s="310" t="s">
        <v>38</v>
      </c>
      <c r="D329" s="310" t="s">
        <v>27</v>
      </c>
      <c r="E329" s="274" t="s">
        <v>645</v>
      </c>
      <c r="F329" s="274"/>
      <c r="G329" s="275">
        <f>SUM(H329:I329)</f>
        <v>27513</v>
      </c>
      <c r="H329" s="275">
        <f>H330</f>
        <v>27513</v>
      </c>
      <c r="I329" s="275"/>
    </row>
    <row r="330" spans="1:9" s="287" customFormat="1" ht="15.75" x14ac:dyDescent="0.25">
      <c r="A330" s="276" t="s">
        <v>530</v>
      </c>
      <c r="B330" s="284" t="s">
        <v>520</v>
      </c>
      <c r="C330" s="284" t="s">
        <v>38</v>
      </c>
      <c r="D330" s="284" t="s">
        <v>27</v>
      </c>
      <c r="E330" s="277" t="s">
        <v>645</v>
      </c>
      <c r="F330" s="277" t="s">
        <v>591</v>
      </c>
      <c r="G330" s="279">
        <f>SUM(H330:I330)</f>
        <v>27513</v>
      </c>
      <c r="H330" s="279">
        <f>H331</f>
        <v>27513</v>
      </c>
      <c r="I330" s="279"/>
    </row>
    <row r="331" spans="1:9" s="306" customFormat="1" ht="31.5" x14ac:dyDescent="0.25">
      <c r="A331" s="276" t="s">
        <v>588</v>
      </c>
      <c r="B331" s="284" t="s">
        <v>520</v>
      </c>
      <c r="C331" s="284" t="s">
        <v>38</v>
      </c>
      <c r="D331" s="284" t="s">
        <v>27</v>
      </c>
      <c r="E331" s="277" t="s">
        <v>645</v>
      </c>
      <c r="F331" s="277" t="s">
        <v>592</v>
      </c>
      <c r="G331" s="279">
        <f>SUM(H331:I331)</f>
        <v>27513</v>
      </c>
      <c r="H331" s="279">
        <v>27513</v>
      </c>
      <c r="I331" s="279"/>
    </row>
    <row r="332" spans="1:9" s="287" customFormat="1" ht="31.5" x14ac:dyDescent="0.25">
      <c r="A332" s="273" t="s">
        <v>646</v>
      </c>
      <c r="B332" s="310" t="s">
        <v>520</v>
      </c>
      <c r="C332" s="310" t="s">
        <v>38</v>
      </c>
      <c r="D332" s="310" t="s">
        <v>27</v>
      </c>
      <c r="E332" s="274" t="s">
        <v>647</v>
      </c>
      <c r="F332" s="274"/>
      <c r="G332" s="275">
        <f>G333+G335</f>
        <v>21968.5</v>
      </c>
      <c r="H332" s="275">
        <f>H333+H335</f>
        <v>21968.5</v>
      </c>
      <c r="I332" s="275"/>
    </row>
    <row r="333" spans="1:9" s="287" customFormat="1" ht="15.75" x14ac:dyDescent="0.25">
      <c r="A333" s="276" t="s">
        <v>648</v>
      </c>
      <c r="B333" s="284" t="s">
        <v>520</v>
      </c>
      <c r="C333" s="284" t="s">
        <v>38</v>
      </c>
      <c r="D333" s="284" t="s">
        <v>27</v>
      </c>
      <c r="E333" s="277" t="s">
        <v>647</v>
      </c>
      <c r="F333" s="277" t="s">
        <v>649</v>
      </c>
      <c r="G333" s="279">
        <f>G334</f>
        <v>17708.5</v>
      </c>
      <c r="H333" s="279">
        <f>H334</f>
        <v>17708.5</v>
      </c>
      <c r="I333" s="279"/>
    </row>
    <row r="334" spans="1:9" s="287" customFormat="1" ht="31.5" x14ac:dyDescent="0.25">
      <c r="A334" s="276" t="s">
        <v>650</v>
      </c>
      <c r="B334" s="284" t="s">
        <v>520</v>
      </c>
      <c r="C334" s="284" t="s">
        <v>38</v>
      </c>
      <c r="D334" s="284" t="s">
        <v>27</v>
      </c>
      <c r="E334" s="277" t="s">
        <v>647</v>
      </c>
      <c r="F334" s="277" t="s">
        <v>600</v>
      </c>
      <c r="G334" s="279">
        <f>SUM(H334:I334)</f>
        <v>17708.5</v>
      </c>
      <c r="H334" s="279">
        <v>17708.5</v>
      </c>
      <c r="I334" s="279"/>
    </row>
    <row r="335" spans="1:9" ht="15.75" x14ac:dyDescent="0.25">
      <c r="A335" s="276" t="s">
        <v>530</v>
      </c>
      <c r="B335" s="284" t="s">
        <v>520</v>
      </c>
      <c r="C335" s="284" t="s">
        <v>38</v>
      </c>
      <c r="D335" s="284" t="s">
        <v>27</v>
      </c>
      <c r="E335" s="277" t="s">
        <v>647</v>
      </c>
      <c r="F335" s="277" t="s">
        <v>591</v>
      </c>
      <c r="G335" s="279">
        <f t="shared" ref="G335:G336" si="89">SUM(H335:I335)</f>
        <v>4260</v>
      </c>
      <c r="H335" s="279">
        <f>H336</f>
        <v>4260</v>
      </c>
      <c r="I335" s="279"/>
    </row>
    <row r="336" spans="1:9" s="306" customFormat="1" ht="31.5" x14ac:dyDescent="0.25">
      <c r="A336" s="276" t="s">
        <v>588</v>
      </c>
      <c r="B336" s="278" t="s">
        <v>520</v>
      </c>
      <c r="C336" s="278" t="s">
        <v>38</v>
      </c>
      <c r="D336" s="278" t="s">
        <v>27</v>
      </c>
      <c r="E336" s="277" t="s">
        <v>647</v>
      </c>
      <c r="F336" s="278" t="s">
        <v>592</v>
      </c>
      <c r="G336" s="279">
        <f t="shared" si="89"/>
        <v>4260</v>
      </c>
      <c r="H336" s="323">
        <v>4260</v>
      </c>
      <c r="I336" s="323"/>
    </row>
    <row r="337" spans="1:9" s="306" customFormat="1" ht="15.75" x14ac:dyDescent="0.25">
      <c r="A337" s="309" t="s">
        <v>199</v>
      </c>
      <c r="B337" s="310" t="s">
        <v>520</v>
      </c>
      <c r="C337" s="310" t="s">
        <v>38</v>
      </c>
      <c r="D337" s="310" t="s">
        <v>30</v>
      </c>
      <c r="E337" s="274"/>
      <c r="F337" s="274"/>
      <c r="G337" s="275">
        <f>SUM(H337:I337)</f>
        <v>49741.9</v>
      </c>
      <c r="H337" s="275">
        <f>H338+H341+H346</f>
        <v>41599.800000000003</v>
      </c>
      <c r="I337" s="275">
        <f>I338+I341+I346</f>
        <v>8142.1</v>
      </c>
    </row>
    <row r="338" spans="1:9" s="287" customFormat="1" ht="15.75" x14ac:dyDescent="0.25">
      <c r="A338" s="273" t="s">
        <v>651</v>
      </c>
      <c r="B338" s="312">
        <v>40</v>
      </c>
      <c r="C338" s="310" t="s">
        <v>38</v>
      </c>
      <c r="D338" s="310" t="s">
        <v>30</v>
      </c>
      <c r="E338" s="314">
        <v>5227000</v>
      </c>
      <c r="F338" s="274"/>
      <c r="G338" s="275">
        <f t="shared" ref="G338:G339" si="90">SUM(H338:I338)</f>
        <v>8142.1</v>
      </c>
      <c r="H338" s="275"/>
      <c r="I338" s="275">
        <f>I339</f>
        <v>8142.1</v>
      </c>
    </row>
    <row r="339" spans="1:9" s="287" customFormat="1" ht="15.75" x14ac:dyDescent="0.25">
      <c r="A339" s="276" t="s">
        <v>502</v>
      </c>
      <c r="B339" s="316">
        <v>40</v>
      </c>
      <c r="C339" s="284" t="s">
        <v>38</v>
      </c>
      <c r="D339" s="284" t="s">
        <v>30</v>
      </c>
      <c r="E339" s="318">
        <v>5227000</v>
      </c>
      <c r="F339" s="277" t="s">
        <v>551</v>
      </c>
      <c r="G339" s="279">
        <f t="shared" si="90"/>
        <v>8142.1</v>
      </c>
      <c r="H339" s="279"/>
      <c r="I339" s="279">
        <f>I340</f>
        <v>8142.1</v>
      </c>
    </row>
    <row r="340" spans="1:9" s="306" customFormat="1" ht="15.75" x14ac:dyDescent="0.25">
      <c r="A340" s="276" t="s">
        <v>505</v>
      </c>
      <c r="B340" s="316">
        <v>40</v>
      </c>
      <c r="C340" s="284" t="s">
        <v>38</v>
      </c>
      <c r="D340" s="284" t="s">
        <v>30</v>
      </c>
      <c r="E340" s="318">
        <v>5227000</v>
      </c>
      <c r="F340" s="277" t="s">
        <v>552</v>
      </c>
      <c r="G340" s="279">
        <f>SUM(H340:I340)</f>
        <v>8142.1</v>
      </c>
      <c r="H340" s="279"/>
      <c r="I340" s="279">
        <v>8142.1</v>
      </c>
    </row>
    <row r="341" spans="1:9" s="287" customFormat="1" ht="15.75" x14ac:dyDescent="0.25">
      <c r="A341" s="273" t="s">
        <v>652</v>
      </c>
      <c r="B341" s="310" t="s">
        <v>520</v>
      </c>
      <c r="C341" s="310" t="s">
        <v>38</v>
      </c>
      <c r="D341" s="310" t="s">
        <v>30</v>
      </c>
      <c r="E341" s="274" t="s">
        <v>653</v>
      </c>
      <c r="F341" s="274"/>
      <c r="G341" s="275">
        <f t="shared" ref="G341:G345" si="91">SUM(H341:I341)</f>
        <v>12885.2</v>
      </c>
      <c r="H341" s="275">
        <f>H342+H344</f>
        <v>12885.2</v>
      </c>
      <c r="I341" s="275"/>
    </row>
    <row r="342" spans="1:9" s="287" customFormat="1" ht="15.75" x14ac:dyDescent="0.25">
      <c r="A342" s="276" t="s">
        <v>502</v>
      </c>
      <c r="B342" s="310" t="s">
        <v>520</v>
      </c>
      <c r="C342" s="310" t="s">
        <v>38</v>
      </c>
      <c r="D342" s="310" t="s">
        <v>30</v>
      </c>
      <c r="E342" s="277" t="s">
        <v>653</v>
      </c>
      <c r="F342" s="277" t="s">
        <v>551</v>
      </c>
      <c r="G342" s="279">
        <f t="shared" si="91"/>
        <v>10806.6</v>
      </c>
      <c r="H342" s="279">
        <f>H343</f>
        <v>10806.6</v>
      </c>
      <c r="I342" s="279"/>
    </row>
    <row r="343" spans="1:9" s="287" customFormat="1" ht="15.75" x14ac:dyDescent="0.25">
      <c r="A343" s="276" t="s">
        <v>505</v>
      </c>
      <c r="B343" s="284" t="s">
        <v>520</v>
      </c>
      <c r="C343" s="284" t="s">
        <v>38</v>
      </c>
      <c r="D343" s="284" t="s">
        <v>30</v>
      </c>
      <c r="E343" s="277" t="s">
        <v>653</v>
      </c>
      <c r="F343" s="277" t="s">
        <v>552</v>
      </c>
      <c r="G343" s="279">
        <f t="shared" si="91"/>
        <v>10806.6</v>
      </c>
      <c r="H343" s="279">
        <v>10806.6</v>
      </c>
      <c r="I343" s="279"/>
    </row>
    <row r="344" spans="1:9" s="287" customFormat="1" ht="34.5" customHeight="1" x14ac:dyDescent="0.25">
      <c r="A344" s="276" t="s">
        <v>540</v>
      </c>
      <c r="B344" s="310" t="s">
        <v>520</v>
      </c>
      <c r="C344" s="310" t="s">
        <v>38</v>
      </c>
      <c r="D344" s="310" t="s">
        <v>30</v>
      </c>
      <c r="E344" s="277" t="s">
        <v>653</v>
      </c>
      <c r="F344" s="277" t="s">
        <v>541</v>
      </c>
      <c r="G344" s="279">
        <f t="shared" si="91"/>
        <v>2078.6</v>
      </c>
      <c r="H344" s="279">
        <f>H345</f>
        <v>2078.6</v>
      </c>
      <c r="I344" s="279"/>
    </row>
    <row r="345" spans="1:9" s="287" customFormat="1" ht="31.5" x14ac:dyDescent="0.25">
      <c r="A345" s="276" t="s">
        <v>542</v>
      </c>
      <c r="B345" s="284" t="s">
        <v>520</v>
      </c>
      <c r="C345" s="284" t="s">
        <v>38</v>
      </c>
      <c r="D345" s="284" t="s">
        <v>30</v>
      </c>
      <c r="E345" s="277" t="s">
        <v>653</v>
      </c>
      <c r="F345" s="277" t="s">
        <v>543</v>
      </c>
      <c r="G345" s="279">
        <f t="shared" si="91"/>
        <v>2078.6</v>
      </c>
      <c r="H345" s="279">
        <v>2078.6</v>
      </c>
      <c r="I345" s="279"/>
    </row>
    <row r="346" spans="1:9" s="306" customFormat="1" ht="15.75" x14ac:dyDescent="0.25">
      <c r="A346" s="273" t="s">
        <v>571</v>
      </c>
      <c r="B346" s="310" t="s">
        <v>520</v>
      </c>
      <c r="C346" s="310" t="s">
        <v>38</v>
      </c>
      <c r="D346" s="310" t="s">
        <v>30</v>
      </c>
      <c r="E346" s="314">
        <v>7950100</v>
      </c>
      <c r="F346" s="277"/>
      <c r="G346" s="275">
        <f>G347+G353</f>
        <v>28714.6</v>
      </c>
      <c r="H346" s="275">
        <f t="shared" ref="H346:I346" si="92">H347+H353</f>
        <v>28714.6</v>
      </c>
      <c r="I346" s="275">
        <f t="shared" si="92"/>
        <v>0</v>
      </c>
    </row>
    <row r="347" spans="1:9" s="287" customFormat="1" ht="15.75" x14ac:dyDescent="0.25">
      <c r="A347" s="302" t="s">
        <v>654</v>
      </c>
      <c r="B347" s="310" t="s">
        <v>520</v>
      </c>
      <c r="C347" s="310" t="s">
        <v>38</v>
      </c>
      <c r="D347" s="310" t="s">
        <v>30</v>
      </c>
      <c r="E347" s="274" t="s">
        <v>655</v>
      </c>
      <c r="F347" s="274"/>
      <c r="G347" s="275">
        <f>G348+G351</f>
        <v>27809.899999999998</v>
      </c>
      <c r="H347" s="275">
        <f>H348+H351</f>
        <v>27809.899999999998</v>
      </c>
      <c r="I347" s="275">
        <f t="shared" ref="I347" si="93">I348</f>
        <v>0</v>
      </c>
    </row>
    <row r="348" spans="1:9" s="287" customFormat="1" ht="15.75" x14ac:dyDescent="0.25">
      <c r="A348" s="276" t="s">
        <v>502</v>
      </c>
      <c r="B348" s="284" t="s">
        <v>520</v>
      </c>
      <c r="C348" s="284" t="s">
        <v>38</v>
      </c>
      <c r="D348" s="284" t="s">
        <v>30</v>
      </c>
      <c r="E348" s="277" t="s">
        <v>655</v>
      </c>
      <c r="F348" s="277" t="s">
        <v>551</v>
      </c>
      <c r="G348" s="279">
        <f t="shared" ref="G348:I348" si="94">G349+G350</f>
        <v>20867.099999999999</v>
      </c>
      <c r="H348" s="279">
        <f t="shared" si="94"/>
        <v>20867.099999999999</v>
      </c>
      <c r="I348" s="279">
        <f t="shared" si="94"/>
        <v>0</v>
      </c>
    </row>
    <row r="349" spans="1:9" s="287" customFormat="1" ht="15.75" customHeight="1" x14ac:dyDescent="0.25">
      <c r="A349" s="276" t="s">
        <v>505</v>
      </c>
      <c r="B349" s="284" t="s">
        <v>520</v>
      </c>
      <c r="C349" s="284" t="s">
        <v>38</v>
      </c>
      <c r="D349" s="284" t="s">
        <v>30</v>
      </c>
      <c r="E349" s="277" t="s">
        <v>655</v>
      </c>
      <c r="F349" s="277" t="s">
        <v>552</v>
      </c>
      <c r="G349" s="279">
        <f>SUM(H349:I349)</f>
        <v>20867.099999999999</v>
      </c>
      <c r="H349" s="279">
        <v>20867.099999999999</v>
      </c>
      <c r="I349" s="279"/>
    </row>
    <row r="350" spans="1:9" s="287" customFormat="1" ht="15.75" x14ac:dyDescent="0.25">
      <c r="A350" s="276" t="s">
        <v>505</v>
      </c>
      <c r="B350" s="284" t="s">
        <v>520</v>
      </c>
      <c r="C350" s="284" t="s">
        <v>38</v>
      </c>
      <c r="D350" s="284" t="s">
        <v>30</v>
      </c>
      <c r="E350" s="277" t="s">
        <v>655</v>
      </c>
      <c r="F350" s="277" t="s">
        <v>552</v>
      </c>
      <c r="G350" s="279">
        <f>SUM(H350:I350)</f>
        <v>0</v>
      </c>
      <c r="H350" s="279"/>
      <c r="I350" s="279"/>
    </row>
    <row r="351" spans="1:9" s="287" customFormat="1" ht="15.75" x14ac:dyDescent="0.25">
      <c r="A351" s="276" t="s">
        <v>530</v>
      </c>
      <c r="B351" s="284" t="s">
        <v>520</v>
      </c>
      <c r="C351" s="284" t="s">
        <v>38</v>
      </c>
      <c r="D351" s="284" t="s">
        <v>30</v>
      </c>
      <c r="E351" s="277" t="s">
        <v>655</v>
      </c>
      <c r="F351" s="277" t="s">
        <v>591</v>
      </c>
      <c r="G351" s="279">
        <f>G352</f>
        <v>6942.8</v>
      </c>
      <c r="H351" s="279">
        <f t="shared" ref="H351:I351" si="95">H352</f>
        <v>6942.8</v>
      </c>
      <c r="I351" s="279">
        <f t="shared" si="95"/>
        <v>0</v>
      </c>
    </row>
    <row r="352" spans="1:9" s="306" customFormat="1" ht="31.5" x14ac:dyDescent="0.25">
      <c r="A352" s="276" t="s">
        <v>588</v>
      </c>
      <c r="B352" s="284" t="s">
        <v>520</v>
      </c>
      <c r="C352" s="284" t="s">
        <v>38</v>
      </c>
      <c r="D352" s="284" t="s">
        <v>30</v>
      </c>
      <c r="E352" s="277" t="s">
        <v>655</v>
      </c>
      <c r="F352" s="277" t="s">
        <v>592</v>
      </c>
      <c r="G352" s="279">
        <f>H352+I352</f>
        <v>6942.8</v>
      </c>
      <c r="H352" s="279">
        <v>6942.8</v>
      </c>
      <c r="I352" s="279"/>
    </row>
    <row r="353" spans="1:9" s="287" customFormat="1" ht="15.75" x14ac:dyDescent="0.25">
      <c r="A353" s="273" t="s">
        <v>611</v>
      </c>
      <c r="B353" s="310" t="s">
        <v>520</v>
      </c>
      <c r="C353" s="310" t="s">
        <v>38</v>
      </c>
      <c r="D353" s="310" t="s">
        <v>30</v>
      </c>
      <c r="E353" s="274" t="s">
        <v>612</v>
      </c>
      <c r="F353" s="274"/>
      <c r="G353" s="275">
        <f>G354</f>
        <v>904.7</v>
      </c>
      <c r="H353" s="275">
        <f t="shared" ref="H353:I353" si="96">H354</f>
        <v>904.7</v>
      </c>
      <c r="I353" s="275">
        <f t="shared" si="96"/>
        <v>0</v>
      </c>
    </row>
    <row r="354" spans="1:9" s="287" customFormat="1" ht="15.75" x14ac:dyDescent="0.25">
      <c r="A354" s="276" t="s">
        <v>502</v>
      </c>
      <c r="B354" s="284" t="s">
        <v>520</v>
      </c>
      <c r="C354" s="284" t="s">
        <v>38</v>
      </c>
      <c r="D354" s="284" t="s">
        <v>30</v>
      </c>
      <c r="E354" s="277" t="s">
        <v>612</v>
      </c>
      <c r="F354" s="277" t="s">
        <v>551</v>
      </c>
      <c r="G354" s="279">
        <f>H354+I354</f>
        <v>904.7</v>
      </c>
      <c r="H354" s="279">
        <f>H355</f>
        <v>904.7</v>
      </c>
      <c r="I354" s="279"/>
    </row>
    <row r="355" spans="1:9" s="306" customFormat="1" ht="15.75" x14ac:dyDescent="0.25">
      <c r="A355" s="276" t="s">
        <v>505</v>
      </c>
      <c r="B355" s="284" t="s">
        <v>520</v>
      </c>
      <c r="C355" s="284" t="s">
        <v>38</v>
      </c>
      <c r="D355" s="284" t="s">
        <v>30</v>
      </c>
      <c r="E355" s="277" t="s">
        <v>612</v>
      </c>
      <c r="F355" s="277" t="s">
        <v>552</v>
      </c>
      <c r="G355" s="279">
        <f t="shared" ref="G355" si="97">H355+I355</f>
        <v>904.7</v>
      </c>
      <c r="H355" s="279">
        <v>904.7</v>
      </c>
      <c r="I355" s="279"/>
    </row>
    <row r="356" spans="1:9" s="306" customFormat="1" ht="15.75" x14ac:dyDescent="0.25">
      <c r="A356" s="273" t="s">
        <v>468</v>
      </c>
      <c r="B356" s="274" t="s">
        <v>520</v>
      </c>
      <c r="C356" s="274" t="s">
        <v>45</v>
      </c>
      <c r="D356" s="274"/>
      <c r="E356" s="274"/>
      <c r="F356" s="274"/>
      <c r="G356" s="275">
        <f t="shared" ref="G356:G357" si="98">SUM(H356:I356)</f>
        <v>246201.3</v>
      </c>
      <c r="H356" s="275">
        <f>H357+H382+H408</f>
        <v>150997.9</v>
      </c>
      <c r="I356" s="275">
        <f>I357+I382+I408</f>
        <v>95203.4</v>
      </c>
    </row>
    <row r="357" spans="1:9" s="306" customFormat="1" ht="15.75" x14ac:dyDescent="0.25">
      <c r="A357" s="273" t="s">
        <v>210</v>
      </c>
      <c r="B357" s="274" t="s">
        <v>520</v>
      </c>
      <c r="C357" s="274" t="s">
        <v>45</v>
      </c>
      <c r="D357" s="274" t="s">
        <v>24</v>
      </c>
      <c r="E357" s="274"/>
      <c r="F357" s="274"/>
      <c r="G357" s="275">
        <f t="shared" si="98"/>
        <v>131985.60000000001</v>
      </c>
      <c r="H357" s="275">
        <f>H361+H372+H358</f>
        <v>37259.9</v>
      </c>
      <c r="I357" s="275">
        <f>I361+I372</f>
        <v>94725.7</v>
      </c>
    </row>
    <row r="358" spans="1:9" s="306" customFormat="1" ht="31.5" x14ac:dyDescent="0.25">
      <c r="A358" s="309" t="s">
        <v>593</v>
      </c>
      <c r="B358" s="310" t="s">
        <v>520</v>
      </c>
      <c r="C358" s="310" t="s">
        <v>45</v>
      </c>
      <c r="D358" s="310" t="s">
        <v>24</v>
      </c>
      <c r="E358" s="274" t="s">
        <v>594</v>
      </c>
      <c r="F358" s="274"/>
      <c r="G358" s="275">
        <f>G359</f>
        <v>157.5</v>
      </c>
      <c r="H358" s="275">
        <f t="shared" ref="H358:I359" si="99">H359</f>
        <v>157.5</v>
      </c>
      <c r="I358" s="275">
        <f t="shared" si="99"/>
        <v>0</v>
      </c>
    </row>
    <row r="359" spans="1:9" s="306" customFormat="1" ht="15.75" x14ac:dyDescent="0.25">
      <c r="A359" s="276" t="s">
        <v>597</v>
      </c>
      <c r="B359" s="284" t="s">
        <v>520</v>
      </c>
      <c r="C359" s="284" t="s">
        <v>45</v>
      </c>
      <c r="D359" s="284" t="s">
        <v>24</v>
      </c>
      <c r="E359" s="277" t="s">
        <v>596</v>
      </c>
      <c r="F359" s="277" t="s">
        <v>598</v>
      </c>
      <c r="G359" s="279">
        <f>G360</f>
        <v>157.5</v>
      </c>
      <c r="H359" s="279">
        <f t="shared" si="99"/>
        <v>157.5</v>
      </c>
      <c r="I359" s="275">
        <f t="shared" si="99"/>
        <v>0</v>
      </c>
    </row>
    <row r="360" spans="1:9" s="306" customFormat="1" ht="31.5" x14ac:dyDescent="0.25">
      <c r="A360" s="276" t="s">
        <v>599</v>
      </c>
      <c r="B360" s="284" t="s">
        <v>520</v>
      </c>
      <c r="C360" s="284" t="s">
        <v>45</v>
      </c>
      <c r="D360" s="284" t="s">
        <v>24</v>
      </c>
      <c r="E360" s="277" t="s">
        <v>596</v>
      </c>
      <c r="F360" s="277" t="s">
        <v>600</v>
      </c>
      <c r="G360" s="279">
        <f>H360+I360</f>
        <v>157.5</v>
      </c>
      <c r="H360" s="279">
        <v>157.5</v>
      </c>
      <c r="I360" s="275"/>
    </row>
    <row r="361" spans="1:9" s="324" customFormat="1" ht="15.75" x14ac:dyDescent="0.25">
      <c r="A361" s="273" t="s">
        <v>601</v>
      </c>
      <c r="B361" s="274" t="s">
        <v>520</v>
      </c>
      <c r="C361" s="274" t="s">
        <v>45</v>
      </c>
      <c r="D361" s="274" t="s">
        <v>24</v>
      </c>
      <c r="E361" s="274" t="s">
        <v>656</v>
      </c>
      <c r="F361" s="274"/>
      <c r="G361" s="275">
        <f>SUM(H361:I361)</f>
        <v>94725.7</v>
      </c>
      <c r="H361" s="275">
        <f>SUM(H370+H363+H367)</f>
        <v>0</v>
      </c>
      <c r="I361" s="275">
        <f>I362+I365</f>
        <v>94725.7</v>
      </c>
    </row>
    <row r="362" spans="1:9" s="287" customFormat="1" ht="15.75" x14ac:dyDescent="0.25">
      <c r="A362" s="325" t="s">
        <v>657</v>
      </c>
      <c r="B362" s="274" t="s">
        <v>520</v>
      </c>
      <c r="C362" s="274" t="s">
        <v>45</v>
      </c>
      <c r="D362" s="274" t="s">
        <v>24</v>
      </c>
      <c r="E362" s="274" t="s">
        <v>658</v>
      </c>
      <c r="F362" s="326"/>
      <c r="G362" s="275">
        <f>G363</f>
        <v>34648.300000000003</v>
      </c>
      <c r="H362" s="327"/>
      <c r="I362" s="275">
        <f>I363</f>
        <v>34648.300000000003</v>
      </c>
    </row>
    <row r="363" spans="1:9" s="287" customFormat="1" ht="15.75" x14ac:dyDescent="0.25">
      <c r="A363" s="276" t="s">
        <v>648</v>
      </c>
      <c r="B363" s="277" t="s">
        <v>520</v>
      </c>
      <c r="C363" s="277" t="s">
        <v>45</v>
      </c>
      <c r="D363" s="277" t="s">
        <v>24</v>
      </c>
      <c r="E363" s="277" t="s">
        <v>658</v>
      </c>
      <c r="F363" s="277" t="s">
        <v>649</v>
      </c>
      <c r="G363" s="279">
        <f>SUM(H363:I363)</f>
        <v>34648.300000000003</v>
      </c>
      <c r="H363" s="279">
        <f>H364</f>
        <v>0</v>
      </c>
      <c r="I363" s="279">
        <f>I364</f>
        <v>34648.300000000003</v>
      </c>
    </row>
    <row r="364" spans="1:9" s="306" customFormat="1" ht="31.5" x14ac:dyDescent="0.25">
      <c r="A364" s="276" t="s">
        <v>650</v>
      </c>
      <c r="B364" s="277" t="s">
        <v>520</v>
      </c>
      <c r="C364" s="277" t="s">
        <v>45</v>
      </c>
      <c r="D364" s="277" t="s">
        <v>24</v>
      </c>
      <c r="E364" s="277" t="s">
        <v>658</v>
      </c>
      <c r="F364" s="277" t="s">
        <v>600</v>
      </c>
      <c r="G364" s="279">
        <f t="shared" ref="G364" si="100">SUM(H364:I364)</f>
        <v>34648.300000000003</v>
      </c>
      <c r="H364" s="279"/>
      <c r="I364" s="279">
        <v>34648.300000000003</v>
      </c>
    </row>
    <row r="365" spans="1:9" s="306" customFormat="1" ht="15.75" x14ac:dyDescent="0.25">
      <c r="A365" s="273" t="s">
        <v>659</v>
      </c>
      <c r="B365" s="274" t="s">
        <v>520</v>
      </c>
      <c r="C365" s="274" t="s">
        <v>45</v>
      </c>
      <c r="D365" s="274" t="s">
        <v>24</v>
      </c>
      <c r="E365" s="274" t="s">
        <v>660</v>
      </c>
      <c r="F365" s="274"/>
      <c r="G365" s="275">
        <f>G366+G369</f>
        <v>60077.399999999994</v>
      </c>
      <c r="H365" s="275">
        <f t="shared" ref="H365:I365" si="101">H366+H369</f>
        <v>0</v>
      </c>
      <c r="I365" s="275">
        <f t="shared" si="101"/>
        <v>60077.399999999994</v>
      </c>
    </row>
    <row r="366" spans="1:9" s="306" customFormat="1" ht="31.5" x14ac:dyDescent="0.25">
      <c r="A366" s="273" t="s">
        <v>661</v>
      </c>
      <c r="B366" s="274" t="s">
        <v>520</v>
      </c>
      <c r="C366" s="274" t="s">
        <v>45</v>
      </c>
      <c r="D366" s="274" t="s">
        <v>24</v>
      </c>
      <c r="E366" s="274" t="s">
        <v>662</v>
      </c>
      <c r="F366" s="274"/>
      <c r="G366" s="275">
        <f>G367</f>
        <v>15709.2</v>
      </c>
      <c r="H366" s="275">
        <f t="shared" ref="H366:I366" si="102">H367</f>
        <v>0</v>
      </c>
      <c r="I366" s="275">
        <f t="shared" si="102"/>
        <v>15709.2</v>
      </c>
    </row>
    <row r="367" spans="1:9" s="306" customFormat="1" ht="15.75" x14ac:dyDescent="0.25">
      <c r="A367" s="322" t="s">
        <v>663</v>
      </c>
      <c r="B367" s="277" t="s">
        <v>520</v>
      </c>
      <c r="C367" s="277" t="s">
        <v>45</v>
      </c>
      <c r="D367" s="277" t="s">
        <v>24</v>
      </c>
      <c r="E367" s="277" t="s">
        <v>662</v>
      </c>
      <c r="F367" s="277" t="s">
        <v>551</v>
      </c>
      <c r="G367" s="279">
        <f>SUM(H367:I367)</f>
        <v>15709.2</v>
      </c>
      <c r="H367" s="279">
        <f>H368</f>
        <v>0</v>
      </c>
      <c r="I367" s="279">
        <f>I368</f>
        <v>15709.2</v>
      </c>
    </row>
    <row r="368" spans="1:9" s="306" customFormat="1" ht="15.75" x14ac:dyDescent="0.25">
      <c r="A368" s="322" t="s">
        <v>664</v>
      </c>
      <c r="B368" s="277" t="s">
        <v>520</v>
      </c>
      <c r="C368" s="277" t="s">
        <v>45</v>
      </c>
      <c r="D368" s="277" t="s">
        <v>24</v>
      </c>
      <c r="E368" s="277" t="s">
        <v>662</v>
      </c>
      <c r="F368" s="277" t="s">
        <v>604</v>
      </c>
      <c r="G368" s="279">
        <f>SUM(H368:I368)</f>
        <v>15709.2</v>
      </c>
      <c r="H368" s="279"/>
      <c r="I368" s="279">
        <v>15709.2</v>
      </c>
    </row>
    <row r="369" spans="1:9" s="287" customFormat="1" ht="15.75" x14ac:dyDescent="0.25">
      <c r="A369" s="328" t="s">
        <v>665</v>
      </c>
      <c r="B369" s="274" t="s">
        <v>520</v>
      </c>
      <c r="C369" s="274" t="s">
        <v>45</v>
      </c>
      <c r="D369" s="274" t="s">
        <v>24</v>
      </c>
      <c r="E369" s="274" t="s">
        <v>666</v>
      </c>
      <c r="F369" s="274"/>
      <c r="G369" s="275">
        <f>G370</f>
        <v>44368.2</v>
      </c>
      <c r="H369" s="275">
        <f t="shared" ref="H369:I369" si="103">H370</f>
        <v>0</v>
      </c>
      <c r="I369" s="275">
        <f t="shared" si="103"/>
        <v>44368.2</v>
      </c>
    </row>
    <row r="370" spans="1:9" s="287" customFormat="1" ht="15.75" x14ac:dyDescent="0.25">
      <c r="A370" s="276" t="s">
        <v>648</v>
      </c>
      <c r="B370" s="277" t="s">
        <v>520</v>
      </c>
      <c r="C370" s="277" t="s">
        <v>45</v>
      </c>
      <c r="D370" s="277" t="s">
        <v>24</v>
      </c>
      <c r="E370" s="277" t="s">
        <v>666</v>
      </c>
      <c r="F370" s="277" t="s">
        <v>649</v>
      </c>
      <c r="G370" s="279">
        <f>SUM(H370:I370)</f>
        <v>44368.2</v>
      </c>
      <c r="H370" s="279">
        <f>H371</f>
        <v>0</v>
      </c>
      <c r="I370" s="279">
        <f>SUM(I371)</f>
        <v>44368.2</v>
      </c>
    </row>
    <row r="371" spans="1:9" s="306" customFormat="1" ht="31.5" x14ac:dyDescent="0.25">
      <c r="A371" s="276" t="s">
        <v>650</v>
      </c>
      <c r="B371" s="277" t="s">
        <v>520</v>
      </c>
      <c r="C371" s="277" t="s">
        <v>45</v>
      </c>
      <c r="D371" s="277" t="s">
        <v>24</v>
      </c>
      <c r="E371" s="277" t="s">
        <v>666</v>
      </c>
      <c r="F371" s="277" t="s">
        <v>600</v>
      </c>
      <c r="G371" s="279">
        <f>SUM(H371:I371)</f>
        <v>44368.2</v>
      </c>
      <c r="H371" s="279"/>
      <c r="I371" s="279">
        <v>44368.2</v>
      </c>
    </row>
    <row r="372" spans="1:9" s="306" customFormat="1" ht="15.75" x14ac:dyDescent="0.25">
      <c r="A372" s="273" t="s">
        <v>571</v>
      </c>
      <c r="B372" s="274" t="s">
        <v>520</v>
      </c>
      <c r="C372" s="274" t="s">
        <v>45</v>
      </c>
      <c r="D372" s="274" t="s">
        <v>24</v>
      </c>
      <c r="E372" s="274" t="s">
        <v>572</v>
      </c>
      <c r="F372" s="274"/>
      <c r="G372" s="275">
        <f>G376+G379+G373</f>
        <v>37102.400000000001</v>
      </c>
      <c r="H372" s="275">
        <f>H376+H379+H373</f>
        <v>37102.400000000001</v>
      </c>
      <c r="I372" s="275"/>
    </row>
    <row r="373" spans="1:9" s="306" customFormat="1" ht="31.5" x14ac:dyDescent="0.25">
      <c r="A373" s="273" t="s">
        <v>633</v>
      </c>
      <c r="B373" s="274" t="s">
        <v>520</v>
      </c>
      <c r="C373" s="274" t="s">
        <v>45</v>
      </c>
      <c r="D373" s="274" t="s">
        <v>24</v>
      </c>
      <c r="E373" s="274" t="s">
        <v>634</v>
      </c>
      <c r="F373" s="274"/>
      <c r="G373" s="275">
        <f>G374</f>
        <v>0</v>
      </c>
      <c r="H373" s="275">
        <f t="shared" ref="H373:I373" si="104">H374</f>
        <v>0</v>
      </c>
      <c r="I373" s="275">
        <f t="shared" si="104"/>
        <v>0</v>
      </c>
    </row>
    <row r="374" spans="1:9" s="306" customFormat="1" ht="15.75" x14ac:dyDescent="0.25">
      <c r="A374" s="276" t="s">
        <v>597</v>
      </c>
      <c r="B374" s="277" t="s">
        <v>520</v>
      </c>
      <c r="C374" s="277" t="s">
        <v>45</v>
      </c>
      <c r="D374" s="277" t="s">
        <v>24</v>
      </c>
      <c r="E374" s="277" t="s">
        <v>634</v>
      </c>
      <c r="F374" s="277" t="s">
        <v>598</v>
      </c>
      <c r="G374" s="279">
        <f t="shared" ref="G374:G375" si="105">SUM(H374:I374)</f>
        <v>0</v>
      </c>
      <c r="H374" s="279">
        <f>H375</f>
        <v>0</v>
      </c>
      <c r="I374" s="279"/>
    </row>
    <row r="375" spans="1:9" s="306" customFormat="1" ht="15.75" x14ac:dyDescent="0.25">
      <c r="A375" s="276" t="s">
        <v>505</v>
      </c>
      <c r="B375" s="277" t="s">
        <v>520</v>
      </c>
      <c r="C375" s="277" t="s">
        <v>45</v>
      </c>
      <c r="D375" s="277" t="s">
        <v>24</v>
      </c>
      <c r="E375" s="277" t="s">
        <v>634</v>
      </c>
      <c r="F375" s="277" t="s">
        <v>600</v>
      </c>
      <c r="G375" s="279">
        <f t="shared" si="105"/>
        <v>0</v>
      </c>
      <c r="H375" s="279">
        <v>0</v>
      </c>
      <c r="I375" s="279"/>
    </row>
    <row r="376" spans="1:9" s="306" customFormat="1" ht="31.5" x14ac:dyDescent="0.25">
      <c r="A376" s="273" t="s">
        <v>667</v>
      </c>
      <c r="B376" s="274" t="s">
        <v>520</v>
      </c>
      <c r="C376" s="274" t="s">
        <v>45</v>
      </c>
      <c r="D376" s="274" t="s">
        <v>24</v>
      </c>
      <c r="E376" s="274" t="s">
        <v>668</v>
      </c>
      <c r="F376" s="274"/>
      <c r="G376" s="275">
        <f>G377</f>
        <v>16170.7</v>
      </c>
      <c r="H376" s="275">
        <f>H377</f>
        <v>16170.7</v>
      </c>
      <c r="I376" s="275"/>
    </row>
    <row r="377" spans="1:9" s="287" customFormat="1" ht="15.75" x14ac:dyDescent="0.25">
      <c r="A377" s="276" t="s">
        <v>648</v>
      </c>
      <c r="B377" s="277" t="s">
        <v>520</v>
      </c>
      <c r="C377" s="277" t="s">
        <v>45</v>
      </c>
      <c r="D377" s="277" t="s">
        <v>24</v>
      </c>
      <c r="E377" s="277" t="s">
        <v>668</v>
      </c>
      <c r="F377" s="277" t="s">
        <v>649</v>
      </c>
      <c r="G377" s="279">
        <f t="shared" ref="G377:G378" si="106">SUM(H377:I377)</f>
        <v>16170.7</v>
      </c>
      <c r="H377" s="279">
        <f>H378</f>
        <v>16170.7</v>
      </c>
      <c r="I377" s="275"/>
    </row>
    <row r="378" spans="1:9" s="306" customFormat="1" ht="31.5" x14ac:dyDescent="0.25">
      <c r="A378" s="276" t="s">
        <v>650</v>
      </c>
      <c r="B378" s="277" t="s">
        <v>520</v>
      </c>
      <c r="C378" s="277" t="s">
        <v>45</v>
      </c>
      <c r="D378" s="277" t="s">
        <v>24</v>
      </c>
      <c r="E378" s="277" t="s">
        <v>668</v>
      </c>
      <c r="F378" s="277" t="s">
        <v>600</v>
      </c>
      <c r="G378" s="279">
        <f t="shared" si="106"/>
        <v>16170.7</v>
      </c>
      <c r="H378" s="279">
        <v>16170.7</v>
      </c>
      <c r="I378" s="279"/>
    </row>
    <row r="379" spans="1:9" s="287" customFormat="1" ht="47.25" x14ac:dyDescent="0.25">
      <c r="A379" s="273" t="s">
        <v>669</v>
      </c>
      <c r="B379" s="274" t="s">
        <v>520</v>
      </c>
      <c r="C379" s="274" t="s">
        <v>45</v>
      </c>
      <c r="D379" s="274" t="s">
        <v>24</v>
      </c>
      <c r="E379" s="274" t="s">
        <v>670</v>
      </c>
      <c r="F379" s="274"/>
      <c r="G379" s="275">
        <f>G380</f>
        <v>20931.7</v>
      </c>
      <c r="H379" s="275">
        <f>H380</f>
        <v>20931.7</v>
      </c>
      <c r="I379" s="275"/>
    </row>
    <row r="380" spans="1:9" s="287" customFormat="1" ht="15.75" x14ac:dyDescent="0.25">
      <c r="A380" s="276" t="s">
        <v>502</v>
      </c>
      <c r="B380" s="277" t="s">
        <v>520</v>
      </c>
      <c r="C380" s="277" t="s">
        <v>45</v>
      </c>
      <c r="D380" s="277" t="s">
        <v>24</v>
      </c>
      <c r="E380" s="277" t="s">
        <v>670</v>
      </c>
      <c r="F380" s="277" t="s">
        <v>551</v>
      </c>
      <c r="G380" s="279">
        <f>G381</f>
        <v>20931.7</v>
      </c>
      <c r="H380" s="279">
        <f>H381</f>
        <v>20931.7</v>
      </c>
      <c r="I380" s="279"/>
    </row>
    <row r="381" spans="1:9" s="306" customFormat="1" ht="15.75" x14ac:dyDescent="0.25">
      <c r="A381" s="276" t="s">
        <v>671</v>
      </c>
      <c r="B381" s="277" t="s">
        <v>520</v>
      </c>
      <c r="C381" s="277" t="s">
        <v>45</v>
      </c>
      <c r="D381" s="277" t="s">
        <v>24</v>
      </c>
      <c r="E381" s="277" t="s">
        <v>670</v>
      </c>
      <c r="F381" s="277" t="s">
        <v>604</v>
      </c>
      <c r="G381" s="279">
        <f t="shared" ref="G381:G382" si="107">SUM(H381:I381)</f>
        <v>20931.7</v>
      </c>
      <c r="H381" s="279">
        <v>20931.7</v>
      </c>
      <c r="I381" s="279"/>
    </row>
    <row r="382" spans="1:9" s="306" customFormat="1" ht="15.75" x14ac:dyDescent="0.25">
      <c r="A382" s="273" t="s">
        <v>246</v>
      </c>
      <c r="B382" s="274" t="s">
        <v>520</v>
      </c>
      <c r="C382" s="274" t="s">
        <v>45</v>
      </c>
      <c r="D382" s="274" t="s">
        <v>27</v>
      </c>
      <c r="E382" s="274"/>
      <c r="F382" s="274"/>
      <c r="G382" s="275">
        <f t="shared" si="107"/>
        <v>112261</v>
      </c>
      <c r="H382" s="275">
        <f>H383+H388+H394+H401</f>
        <v>112011</v>
      </c>
      <c r="I382" s="275">
        <f>I383+I388+I394+I401</f>
        <v>250</v>
      </c>
    </row>
    <row r="383" spans="1:9" s="306" customFormat="1" ht="31.5" x14ac:dyDescent="0.25">
      <c r="A383" s="309" t="s">
        <v>595</v>
      </c>
      <c r="B383" s="310" t="s">
        <v>520</v>
      </c>
      <c r="C383" s="310" t="s">
        <v>45</v>
      </c>
      <c r="D383" s="310" t="s">
        <v>27</v>
      </c>
      <c r="E383" s="274" t="s">
        <v>596</v>
      </c>
      <c r="F383" s="274"/>
      <c r="G383" s="275">
        <f>G384+G386</f>
        <v>2504.6999999999998</v>
      </c>
      <c r="H383" s="275">
        <f>H384+H386</f>
        <v>2504.6999999999998</v>
      </c>
      <c r="I383" s="275">
        <f t="shared" ref="H383:I384" si="108">I384</f>
        <v>0</v>
      </c>
    </row>
    <row r="384" spans="1:9" s="306" customFormat="1" ht="15.75" x14ac:dyDescent="0.25">
      <c r="A384" s="276" t="s">
        <v>502</v>
      </c>
      <c r="B384" s="284" t="s">
        <v>520</v>
      </c>
      <c r="C384" s="284" t="s">
        <v>45</v>
      </c>
      <c r="D384" s="284" t="s">
        <v>27</v>
      </c>
      <c r="E384" s="277" t="s">
        <v>596</v>
      </c>
      <c r="F384" s="277" t="s">
        <v>551</v>
      </c>
      <c r="G384" s="279">
        <f>G385</f>
        <v>190</v>
      </c>
      <c r="H384" s="279">
        <f t="shared" si="108"/>
        <v>190</v>
      </c>
      <c r="I384" s="279">
        <f t="shared" si="108"/>
        <v>0</v>
      </c>
    </row>
    <row r="385" spans="1:9" s="306" customFormat="1" ht="15.75" x14ac:dyDescent="0.25">
      <c r="A385" s="276" t="s">
        <v>505</v>
      </c>
      <c r="B385" s="284" t="s">
        <v>520</v>
      </c>
      <c r="C385" s="284" t="s">
        <v>45</v>
      </c>
      <c r="D385" s="284" t="s">
        <v>27</v>
      </c>
      <c r="E385" s="277" t="s">
        <v>596</v>
      </c>
      <c r="F385" s="277" t="s">
        <v>552</v>
      </c>
      <c r="G385" s="279">
        <f>SUM(H385:I385)</f>
        <v>190</v>
      </c>
      <c r="H385" s="279">
        <v>190</v>
      </c>
      <c r="I385" s="275"/>
    </row>
    <row r="386" spans="1:9" s="306" customFormat="1" ht="15.75" x14ac:dyDescent="0.25">
      <c r="A386" s="276" t="s">
        <v>648</v>
      </c>
      <c r="B386" s="284" t="s">
        <v>520</v>
      </c>
      <c r="C386" s="284" t="s">
        <v>45</v>
      </c>
      <c r="D386" s="284" t="s">
        <v>27</v>
      </c>
      <c r="E386" s="277" t="s">
        <v>596</v>
      </c>
      <c r="F386" s="277" t="s">
        <v>649</v>
      </c>
      <c r="G386" s="279">
        <f t="shared" ref="G386:G390" si="109">SUM(H386:I386)</f>
        <v>2314.6999999999998</v>
      </c>
      <c r="H386" s="279">
        <f>H387</f>
        <v>2314.6999999999998</v>
      </c>
      <c r="I386" s="275"/>
    </row>
    <row r="387" spans="1:9" s="306" customFormat="1" ht="31.5" x14ac:dyDescent="0.25">
      <c r="A387" s="276" t="s">
        <v>650</v>
      </c>
      <c r="B387" s="284" t="s">
        <v>520</v>
      </c>
      <c r="C387" s="284" t="s">
        <v>45</v>
      </c>
      <c r="D387" s="284" t="s">
        <v>27</v>
      </c>
      <c r="E387" s="277" t="s">
        <v>596</v>
      </c>
      <c r="F387" s="277" t="s">
        <v>600</v>
      </c>
      <c r="G387" s="279">
        <f t="shared" si="109"/>
        <v>2314.6999999999998</v>
      </c>
      <c r="H387" s="279">
        <v>2314.6999999999998</v>
      </c>
      <c r="I387" s="275"/>
    </row>
    <row r="388" spans="1:9" s="306" customFormat="1" ht="15.75" x14ac:dyDescent="0.25">
      <c r="A388" s="273" t="s">
        <v>672</v>
      </c>
      <c r="B388" s="274" t="s">
        <v>520</v>
      </c>
      <c r="C388" s="274" t="s">
        <v>45</v>
      </c>
      <c r="D388" s="274" t="s">
        <v>27</v>
      </c>
      <c r="E388" s="274" t="s">
        <v>673</v>
      </c>
      <c r="F388" s="274" t="s">
        <v>458</v>
      </c>
      <c r="G388" s="275">
        <f t="shared" si="109"/>
        <v>109353.3</v>
      </c>
      <c r="H388" s="275">
        <f>H389+H392</f>
        <v>109353.3</v>
      </c>
      <c r="I388" s="275">
        <f>I389+I392</f>
        <v>0</v>
      </c>
    </row>
    <row r="389" spans="1:9" s="306" customFormat="1" ht="15.75" x14ac:dyDescent="0.25">
      <c r="A389" s="276" t="s">
        <v>555</v>
      </c>
      <c r="B389" s="277" t="s">
        <v>520</v>
      </c>
      <c r="C389" s="277" t="s">
        <v>45</v>
      </c>
      <c r="D389" s="277" t="s">
        <v>27</v>
      </c>
      <c r="E389" s="277" t="s">
        <v>674</v>
      </c>
      <c r="F389" s="277">
        <v>610</v>
      </c>
      <c r="G389" s="279">
        <f t="shared" si="109"/>
        <v>109353.3</v>
      </c>
      <c r="H389" s="279">
        <f>SUM(H390:H391)</f>
        <v>109353.3</v>
      </c>
      <c r="I389" s="275"/>
    </row>
    <row r="390" spans="1:9" s="306" customFormat="1" ht="31.5" x14ac:dyDescent="0.25">
      <c r="A390" s="276" t="s">
        <v>568</v>
      </c>
      <c r="B390" s="277" t="s">
        <v>520</v>
      </c>
      <c r="C390" s="277" t="s">
        <v>45</v>
      </c>
      <c r="D390" s="277" t="s">
        <v>27</v>
      </c>
      <c r="E390" s="277" t="s">
        <v>674</v>
      </c>
      <c r="F390" s="277">
        <v>611</v>
      </c>
      <c r="G390" s="279">
        <f t="shared" si="109"/>
        <v>105981.5</v>
      </c>
      <c r="H390" s="279">
        <v>105981.5</v>
      </c>
      <c r="I390" s="275"/>
    </row>
    <row r="391" spans="1:9" s="306" customFormat="1" ht="15.75" x14ac:dyDescent="0.25">
      <c r="A391" s="276" t="s">
        <v>557</v>
      </c>
      <c r="B391" s="277" t="s">
        <v>520</v>
      </c>
      <c r="C391" s="277" t="s">
        <v>45</v>
      </c>
      <c r="D391" s="277" t="s">
        <v>27</v>
      </c>
      <c r="E391" s="277" t="s">
        <v>674</v>
      </c>
      <c r="F391" s="277" t="s">
        <v>558</v>
      </c>
      <c r="G391" s="279">
        <f>SUM(H391:I391)</f>
        <v>3371.8</v>
      </c>
      <c r="H391" s="279">
        <v>3371.8</v>
      </c>
      <c r="I391" s="275"/>
    </row>
    <row r="392" spans="1:9" s="306" customFormat="1" ht="15.75" x14ac:dyDescent="0.25">
      <c r="A392" s="307" t="s">
        <v>506</v>
      </c>
      <c r="B392" s="277" t="s">
        <v>520</v>
      </c>
      <c r="C392" s="277" t="s">
        <v>45</v>
      </c>
      <c r="D392" s="277" t="s">
        <v>27</v>
      </c>
      <c r="E392" s="277" t="s">
        <v>674</v>
      </c>
      <c r="F392" s="277" t="s">
        <v>569</v>
      </c>
      <c r="G392" s="279">
        <f t="shared" ref="G392:G393" si="110">SUM(H392:I392)</f>
        <v>0</v>
      </c>
      <c r="H392" s="279">
        <f>H393</f>
        <v>0</v>
      </c>
      <c r="I392" s="275"/>
    </row>
    <row r="393" spans="1:9" s="306" customFormat="1" ht="15.75" x14ac:dyDescent="0.25">
      <c r="A393" s="307" t="s">
        <v>507</v>
      </c>
      <c r="B393" s="277" t="s">
        <v>520</v>
      </c>
      <c r="C393" s="277" t="s">
        <v>45</v>
      </c>
      <c r="D393" s="277" t="s">
        <v>27</v>
      </c>
      <c r="E393" s="277" t="s">
        <v>674</v>
      </c>
      <c r="F393" s="277" t="s">
        <v>570</v>
      </c>
      <c r="G393" s="279">
        <f t="shared" si="110"/>
        <v>0</v>
      </c>
      <c r="H393" s="279"/>
      <c r="I393" s="275"/>
    </row>
    <row r="394" spans="1:9" s="306" customFormat="1" ht="15.75" x14ac:dyDescent="0.25">
      <c r="A394" s="273" t="s">
        <v>601</v>
      </c>
      <c r="B394" s="274" t="s">
        <v>520</v>
      </c>
      <c r="C394" s="274" t="s">
        <v>45</v>
      </c>
      <c r="D394" s="274" t="s">
        <v>27</v>
      </c>
      <c r="E394" s="274" t="s">
        <v>656</v>
      </c>
      <c r="F394" s="274"/>
      <c r="G394" s="275">
        <f t="shared" ref="G394:I394" si="111">G395+G398</f>
        <v>250</v>
      </c>
      <c r="H394" s="275">
        <f t="shared" si="111"/>
        <v>0</v>
      </c>
      <c r="I394" s="275">
        <f t="shared" si="111"/>
        <v>250</v>
      </c>
    </row>
    <row r="395" spans="1:9" s="287" customFormat="1" ht="31.5" x14ac:dyDescent="0.25">
      <c r="A395" s="273" t="s">
        <v>675</v>
      </c>
      <c r="B395" s="274" t="s">
        <v>520</v>
      </c>
      <c r="C395" s="274" t="s">
        <v>45</v>
      </c>
      <c r="D395" s="274" t="s">
        <v>27</v>
      </c>
      <c r="E395" s="274" t="s">
        <v>676</v>
      </c>
      <c r="F395" s="274"/>
      <c r="G395" s="275">
        <f>G396</f>
        <v>250</v>
      </c>
      <c r="H395" s="275"/>
      <c r="I395" s="275">
        <f>I396</f>
        <v>250</v>
      </c>
    </row>
    <row r="396" spans="1:9" s="287" customFormat="1" ht="15.75" x14ac:dyDescent="0.25">
      <c r="A396" s="276" t="s">
        <v>555</v>
      </c>
      <c r="B396" s="277" t="s">
        <v>520</v>
      </c>
      <c r="C396" s="277" t="s">
        <v>45</v>
      </c>
      <c r="D396" s="277" t="s">
        <v>27</v>
      </c>
      <c r="E396" s="277" t="s">
        <v>676</v>
      </c>
      <c r="F396" s="277" t="s">
        <v>556</v>
      </c>
      <c r="G396" s="279">
        <f>SUM(H396:I396)</f>
        <v>250</v>
      </c>
      <c r="H396" s="279"/>
      <c r="I396" s="323">
        <v>250</v>
      </c>
    </row>
    <row r="397" spans="1:9" s="324" customFormat="1" ht="15.75" x14ac:dyDescent="0.25">
      <c r="A397" s="276" t="s">
        <v>557</v>
      </c>
      <c r="B397" s="277" t="s">
        <v>520</v>
      </c>
      <c r="C397" s="277" t="s">
        <v>45</v>
      </c>
      <c r="D397" s="277" t="s">
        <v>27</v>
      </c>
      <c r="E397" s="277" t="s">
        <v>676</v>
      </c>
      <c r="F397" s="277" t="s">
        <v>558</v>
      </c>
      <c r="G397" s="279">
        <f>SUM(H397:I397)</f>
        <v>250</v>
      </c>
      <c r="H397" s="279"/>
      <c r="I397" s="323">
        <v>250</v>
      </c>
    </row>
    <row r="398" spans="1:9" ht="15.75" x14ac:dyDescent="0.25">
      <c r="A398" s="328" t="s">
        <v>665</v>
      </c>
      <c r="B398" s="274" t="s">
        <v>520</v>
      </c>
      <c r="C398" s="274" t="s">
        <v>45</v>
      </c>
      <c r="D398" s="274" t="s">
        <v>27</v>
      </c>
      <c r="E398" s="274" t="s">
        <v>666</v>
      </c>
      <c r="F398" s="274"/>
      <c r="G398" s="275">
        <f>SUM(H398:I398)</f>
        <v>0</v>
      </c>
      <c r="H398" s="275"/>
      <c r="I398" s="329">
        <f>I399</f>
        <v>0</v>
      </c>
    </row>
    <row r="399" spans="1:9" ht="15.75" x14ac:dyDescent="0.25">
      <c r="A399" s="276" t="s">
        <v>648</v>
      </c>
      <c r="B399" s="277" t="s">
        <v>520</v>
      </c>
      <c r="C399" s="277" t="s">
        <v>45</v>
      </c>
      <c r="D399" s="277" t="s">
        <v>27</v>
      </c>
      <c r="E399" s="277" t="s">
        <v>666</v>
      </c>
      <c r="F399" s="277" t="s">
        <v>649</v>
      </c>
      <c r="G399" s="279">
        <f>SUM(H399:I399)</f>
        <v>0</v>
      </c>
      <c r="H399" s="279">
        <f>H400</f>
        <v>0</v>
      </c>
      <c r="I399" s="279">
        <f>I400</f>
        <v>0</v>
      </c>
    </row>
    <row r="400" spans="1:9" s="287" customFormat="1" ht="31.5" x14ac:dyDescent="0.25">
      <c r="A400" s="276" t="s">
        <v>650</v>
      </c>
      <c r="B400" s="277" t="s">
        <v>520</v>
      </c>
      <c r="C400" s="277" t="s">
        <v>45</v>
      </c>
      <c r="D400" s="277" t="s">
        <v>27</v>
      </c>
      <c r="E400" s="277" t="s">
        <v>666</v>
      </c>
      <c r="F400" s="277" t="s">
        <v>600</v>
      </c>
      <c r="G400" s="279">
        <f>SUM(H400:I400)</f>
        <v>0</v>
      </c>
      <c r="H400" s="279"/>
      <c r="I400" s="323"/>
    </row>
    <row r="401" spans="1:9" s="306" customFormat="1" ht="15.75" x14ac:dyDescent="0.25">
      <c r="A401" s="273" t="s">
        <v>571</v>
      </c>
      <c r="B401" s="274" t="s">
        <v>520</v>
      </c>
      <c r="C401" s="274" t="s">
        <v>45</v>
      </c>
      <c r="D401" s="274" t="s">
        <v>27</v>
      </c>
      <c r="E401" s="274" t="s">
        <v>572</v>
      </c>
      <c r="F401" s="274"/>
      <c r="G401" s="275">
        <f>G402+G405</f>
        <v>153</v>
      </c>
      <c r="H401" s="275">
        <f t="shared" ref="H401:I401" si="112">H402+H405</f>
        <v>153</v>
      </c>
      <c r="I401" s="279">
        <f t="shared" si="112"/>
        <v>0</v>
      </c>
    </row>
    <row r="402" spans="1:9" s="287" customFormat="1" ht="31.5" x14ac:dyDescent="0.25">
      <c r="A402" s="273" t="s">
        <v>667</v>
      </c>
      <c r="B402" s="274" t="s">
        <v>520</v>
      </c>
      <c r="C402" s="274" t="s">
        <v>45</v>
      </c>
      <c r="D402" s="274" t="s">
        <v>27</v>
      </c>
      <c r="E402" s="274" t="s">
        <v>668</v>
      </c>
      <c r="F402" s="274"/>
      <c r="G402" s="275">
        <f t="shared" ref="G402:G407" si="113">SUM(H402:I402)</f>
        <v>153</v>
      </c>
      <c r="H402" s="275">
        <f>H403</f>
        <v>153</v>
      </c>
      <c r="I402" s="329"/>
    </row>
    <row r="403" spans="1:9" s="287" customFormat="1" ht="15.75" x14ac:dyDescent="0.25">
      <c r="A403" s="276" t="s">
        <v>648</v>
      </c>
      <c r="B403" s="277" t="s">
        <v>520</v>
      </c>
      <c r="C403" s="277" t="s">
        <v>45</v>
      </c>
      <c r="D403" s="277" t="s">
        <v>27</v>
      </c>
      <c r="E403" s="277" t="s">
        <v>668</v>
      </c>
      <c r="F403" s="277" t="s">
        <v>649</v>
      </c>
      <c r="G403" s="279">
        <f t="shared" si="113"/>
        <v>153</v>
      </c>
      <c r="H403" s="279">
        <f>H404</f>
        <v>153</v>
      </c>
      <c r="I403" s="323"/>
    </row>
    <row r="404" spans="1:9" s="306" customFormat="1" ht="31.5" x14ac:dyDescent="0.25">
      <c r="A404" s="276" t="s">
        <v>650</v>
      </c>
      <c r="B404" s="277" t="s">
        <v>520</v>
      </c>
      <c r="C404" s="277" t="s">
        <v>45</v>
      </c>
      <c r="D404" s="277" t="s">
        <v>27</v>
      </c>
      <c r="E404" s="277" t="s">
        <v>668</v>
      </c>
      <c r="F404" s="277" t="s">
        <v>600</v>
      </c>
      <c r="G404" s="279">
        <f t="shared" si="113"/>
        <v>153</v>
      </c>
      <c r="H404" s="279">
        <v>153</v>
      </c>
      <c r="I404" s="323"/>
    </row>
    <row r="405" spans="1:9" s="287" customFormat="1" ht="31.5" x14ac:dyDescent="0.25">
      <c r="A405" s="273" t="s">
        <v>677</v>
      </c>
      <c r="B405" s="274" t="s">
        <v>520</v>
      </c>
      <c r="C405" s="274" t="s">
        <v>45</v>
      </c>
      <c r="D405" s="274" t="s">
        <v>27</v>
      </c>
      <c r="E405" s="274" t="s">
        <v>678</v>
      </c>
      <c r="F405" s="274"/>
      <c r="G405" s="275">
        <f t="shared" si="113"/>
        <v>0</v>
      </c>
      <c r="H405" s="275">
        <f>H406</f>
        <v>0</v>
      </c>
      <c r="I405" s="329"/>
    </row>
    <row r="406" spans="1:9" s="287" customFormat="1" ht="15.75" x14ac:dyDescent="0.25">
      <c r="A406" s="276" t="s">
        <v>648</v>
      </c>
      <c r="B406" s="277" t="s">
        <v>520</v>
      </c>
      <c r="C406" s="277" t="s">
        <v>45</v>
      </c>
      <c r="D406" s="277" t="s">
        <v>27</v>
      </c>
      <c r="E406" s="277" t="s">
        <v>678</v>
      </c>
      <c r="F406" s="277" t="s">
        <v>649</v>
      </c>
      <c r="G406" s="279">
        <f t="shared" si="113"/>
        <v>0</v>
      </c>
      <c r="H406" s="279">
        <f>H407</f>
        <v>0</v>
      </c>
      <c r="I406" s="323"/>
    </row>
    <row r="407" spans="1:9" s="306" customFormat="1" ht="31.5" x14ac:dyDescent="0.25">
      <c r="A407" s="276" t="s">
        <v>650</v>
      </c>
      <c r="B407" s="277" t="s">
        <v>520</v>
      </c>
      <c r="C407" s="277" t="s">
        <v>45</v>
      </c>
      <c r="D407" s="277" t="s">
        <v>27</v>
      </c>
      <c r="E407" s="277" t="s">
        <v>678</v>
      </c>
      <c r="F407" s="277" t="s">
        <v>600</v>
      </c>
      <c r="G407" s="279">
        <f t="shared" si="113"/>
        <v>0</v>
      </c>
      <c r="H407" s="279"/>
      <c r="I407" s="323"/>
    </row>
    <row r="408" spans="1:9" s="306" customFormat="1" ht="15.75" x14ac:dyDescent="0.25">
      <c r="A408" s="273" t="s">
        <v>316</v>
      </c>
      <c r="B408" s="274" t="s">
        <v>520</v>
      </c>
      <c r="C408" s="274" t="s">
        <v>45</v>
      </c>
      <c r="D408" s="274" t="s">
        <v>45</v>
      </c>
      <c r="E408" s="274" t="s">
        <v>458</v>
      </c>
      <c r="F408" s="274" t="s">
        <v>458</v>
      </c>
      <c r="G408" s="275">
        <f>G409+G412</f>
        <v>1954.7</v>
      </c>
      <c r="H408" s="275">
        <f t="shared" ref="H408:I408" si="114">H409+H412</f>
        <v>1727</v>
      </c>
      <c r="I408" s="275">
        <f t="shared" si="114"/>
        <v>227.7</v>
      </c>
    </row>
    <row r="409" spans="1:9" s="287" customFormat="1" ht="15.75" x14ac:dyDescent="0.25">
      <c r="A409" s="273" t="s">
        <v>679</v>
      </c>
      <c r="B409" s="274" t="s">
        <v>520</v>
      </c>
      <c r="C409" s="274" t="s">
        <v>45</v>
      </c>
      <c r="D409" s="274" t="s">
        <v>45</v>
      </c>
      <c r="E409" s="274">
        <v>4320200</v>
      </c>
      <c r="F409" s="274" t="s">
        <v>458</v>
      </c>
      <c r="G409" s="275">
        <f t="shared" ref="G409:G410" si="115">SUM(H409:I409)</f>
        <v>227.7</v>
      </c>
      <c r="H409" s="275"/>
      <c r="I409" s="275">
        <f>I410</f>
        <v>227.7</v>
      </c>
    </row>
    <row r="410" spans="1:9" s="287" customFormat="1" ht="15.75" x14ac:dyDescent="0.25">
      <c r="A410" s="276" t="s">
        <v>555</v>
      </c>
      <c r="B410" s="277" t="s">
        <v>520</v>
      </c>
      <c r="C410" s="277" t="s">
        <v>45</v>
      </c>
      <c r="D410" s="277" t="s">
        <v>45</v>
      </c>
      <c r="E410" s="277">
        <v>4320200</v>
      </c>
      <c r="F410" s="277" t="s">
        <v>556</v>
      </c>
      <c r="G410" s="279">
        <f t="shared" si="115"/>
        <v>227.7</v>
      </c>
      <c r="H410" s="279"/>
      <c r="I410" s="279">
        <f>SUM(I411)</f>
        <v>227.7</v>
      </c>
    </row>
    <row r="411" spans="1:9" s="306" customFormat="1" ht="15.75" x14ac:dyDescent="0.25">
      <c r="A411" s="276" t="s">
        <v>557</v>
      </c>
      <c r="B411" s="277" t="s">
        <v>520</v>
      </c>
      <c r="C411" s="277" t="s">
        <v>45</v>
      </c>
      <c r="D411" s="277" t="s">
        <v>45</v>
      </c>
      <c r="E411" s="277">
        <v>4320200</v>
      </c>
      <c r="F411" s="277" t="s">
        <v>558</v>
      </c>
      <c r="G411" s="279">
        <f>SUM(H411:I411)</f>
        <v>227.7</v>
      </c>
      <c r="H411" s="279"/>
      <c r="I411" s="279">
        <v>227.7</v>
      </c>
    </row>
    <row r="412" spans="1:9" s="287" customFormat="1" ht="31.5" x14ac:dyDescent="0.25">
      <c r="A412" s="273" t="s">
        <v>680</v>
      </c>
      <c r="B412" s="274" t="s">
        <v>520</v>
      </c>
      <c r="C412" s="274" t="s">
        <v>45</v>
      </c>
      <c r="D412" s="274" t="s">
        <v>45</v>
      </c>
      <c r="E412" s="274" t="s">
        <v>681</v>
      </c>
      <c r="F412" s="274"/>
      <c r="G412" s="275">
        <f>SUM(H412:I412)</f>
        <v>1727</v>
      </c>
      <c r="H412" s="275">
        <f>H413+H415</f>
        <v>1727</v>
      </c>
      <c r="I412" s="275"/>
    </row>
    <row r="413" spans="1:9" s="287" customFormat="1" ht="15.75" x14ac:dyDescent="0.25">
      <c r="A413" s="322" t="s">
        <v>555</v>
      </c>
      <c r="B413" s="277" t="s">
        <v>520</v>
      </c>
      <c r="C413" s="277" t="s">
        <v>45</v>
      </c>
      <c r="D413" s="277" t="s">
        <v>45</v>
      </c>
      <c r="E413" s="277" t="s">
        <v>681</v>
      </c>
      <c r="F413" s="277" t="s">
        <v>556</v>
      </c>
      <c r="G413" s="279">
        <f t="shared" ref="G413:G416" si="116">SUM(H413:I413)</f>
        <v>507.4</v>
      </c>
      <c r="H413" s="279">
        <f>H414</f>
        <v>507.4</v>
      </c>
      <c r="I413" s="279"/>
    </row>
    <row r="414" spans="1:9" s="287" customFormat="1" ht="15.75" x14ac:dyDescent="0.25">
      <c r="A414" s="276" t="s">
        <v>557</v>
      </c>
      <c r="B414" s="277" t="s">
        <v>520</v>
      </c>
      <c r="C414" s="277" t="s">
        <v>45</v>
      </c>
      <c r="D414" s="277" t="s">
        <v>45</v>
      </c>
      <c r="E414" s="277" t="s">
        <v>681</v>
      </c>
      <c r="F414" s="277" t="s">
        <v>558</v>
      </c>
      <c r="G414" s="279">
        <f t="shared" si="116"/>
        <v>507.4</v>
      </c>
      <c r="H414" s="279">
        <v>507.4</v>
      </c>
      <c r="I414" s="279"/>
    </row>
    <row r="415" spans="1:9" s="287" customFormat="1" ht="15.75" x14ac:dyDescent="0.25">
      <c r="A415" s="322" t="s">
        <v>628</v>
      </c>
      <c r="B415" s="277" t="s">
        <v>520</v>
      </c>
      <c r="C415" s="277" t="s">
        <v>45</v>
      </c>
      <c r="D415" s="277" t="s">
        <v>45</v>
      </c>
      <c r="E415" s="277" t="s">
        <v>681</v>
      </c>
      <c r="F415" s="277" t="s">
        <v>584</v>
      </c>
      <c r="G415" s="279">
        <f t="shared" si="116"/>
        <v>1219.5999999999999</v>
      </c>
      <c r="H415" s="279">
        <f>H416</f>
        <v>1219.5999999999999</v>
      </c>
      <c r="I415" s="279"/>
    </row>
    <row r="416" spans="1:9" s="306" customFormat="1" ht="15.75" x14ac:dyDescent="0.25">
      <c r="A416" s="322" t="s">
        <v>585</v>
      </c>
      <c r="B416" s="277" t="s">
        <v>520</v>
      </c>
      <c r="C416" s="277" t="s">
        <v>45</v>
      </c>
      <c r="D416" s="277" t="s">
        <v>45</v>
      </c>
      <c r="E416" s="277" t="s">
        <v>681</v>
      </c>
      <c r="F416" s="277" t="s">
        <v>586</v>
      </c>
      <c r="G416" s="279">
        <f t="shared" si="116"/>
        <v>1219.5999999999999</v>
      </c>
      <c r="H416" s="279">
        <v>1219.5999999999999</v>
      </c>
      <c r="I416" s="279"/>
    </row>
    <row r="417" spans="1:9" s="306" customFormat="1" ht="15.75" x14ac:dyDescent="0.25">
      <c r="A417" s="309" t="s">
        <v>682</v>
      </c>
      <c r="B417" s="310" t="s">
        <v>520</v>
      </c>
      <c r="C417" s="310" t="s">
        <v>122</v>
      </c>
      <c r="D417" s="310"/>
      <c r="E417" s="274"/>
      <c r="F417" s="274"/>
      <c r="G417" s="275">
        <f t="shared" ref="G417:I417" si="117">G418</f>
        <v>145874</v>
      </c>
      <c r="H417" s="275">
        <f t="shared" si="117"/>
        <v>101850.09999999999</v>
      </c>
      <c r="I417" s="275">
        <f t="shared" si="117"/>
        <v>44023.9</v>
      </c>
    </row>
    <row r="418" spans="1:9" s="306" customFormat="1" ht="15.75" x14ac:dyDescent="0.25">
      <c r="A418" s="309" t="s">
        <v>331</v>
      </c>
      <c r="B418" s="310" t="s">
        <v>520</v>
      </c>
      <c r="C418" s="310" t="s">
        <v>122</v>
      </c>
      <c r="D418" s="310" t="s">
        <v>24</v>
      </c>
      <c r="E418" s="274"/>
      <c r="F418" s="274"/>
      <c r="G418" s="275">
        <f>SUM(H418:I418)</f>
        <v>145874</v>
      </c>
      <c r="H418" s="275">
        <f>H419+H447+H462</f>
        <v>101850.09999999999</v>
      </c>
      <c r="I418" s="275">
        <f>I419+I447+I462</f>
        <v>44023.9</v>
      </c>
    </row>
    <row r="419" spans="1:9" s="306" customFormat="1" ht="15.75" x14ac:dyDescent="0.25">
      <c r="A419" s="273" t="s">
        <v>683</v>
      </c>
      <c r="B419" s="274" t="s">
        <v>520</v>
      </c>
      <c r="C419" s="274" t="s">
        <v>122</v>
      </c>
      <c r="D419" s="274" t="s">
        <v>24</v>
      </c>
      <c r="E419" s="274" t="s">
        <v>684</v>
      </c>
      <c r="F419" s="274"/>
      <c r="G419" s="275">
        <f>SUM(H419:I419)</f>
        <v>94890.5</v>
      </c>
      <c r="H419" s="275">
        <f>H420+H423+H426+H435+H441</f>
        <v>91762.4</v>
      </c>
      <c r="I419" s="275">
        <f>I420+I423+I426+I435+I441</f>
        <v>3128.1</v>
      </c>
    </row>
    <row r="420" spans="1:9" s="287" customFormat="1" ht="31.5" x14ac:dyDescent="0.25">
      <c r="A420" s="311" t="s">
        <v>685</v>
      </c>
      <c r="B420" s="312">
        <v>40</v>
      </c>
      <c r="C420" s="313">
        <v>8</v>
      </c>
      <c r="D420" s="313">
        <v>1</v>
      </c>
      <c r="E420" s="314">
        <v>4400200</v>
      </c>
      <c r="F420" s="312" t="s">
        <v>458</v>
      </c>
      <c r="G420" s="275">
        <f>SUM(H420:I420)</f>
        <v>129.9</v>
      </c>
      <c r="H420" s="275"/>
      <c r="I420" s="275">
        <f>I421</f>
        <v>129.9</v>
      </c>
    </row>
    <row r="421" spans="1:9" s="287" customFormat="1" ht="15.75" x14ac:dyDescent="0.25">
      <c r="A421" s="322" t="s">
        <v>555</v>
      </c>
      <c r="B421" s="316">
        <v>40</v>
      </c>
      <c r="C421" s="317">
        <v>8</v>
      </c>
      <c r="D421" s="317">
        <v>1</v>
      </c>
      <c r="E421" s="318">
        <v>4400200</v>
      </c>
      <c r="F421" s="316">
        <v>610</v>
      </c>
      <c r="G421" s="279">
        <f>G422</f>
        <v>129.9</v>
      </c>
      <c r="H421" s="279">
        <f t="shared" ref="H421:I421" si="118">H422</f>
        <v>0</v>
      </c>
      <c r="I421" s="279">
        <f t="shared" si="118"/>
        <v>129.9</v>
      </c>
    </row>
    <row r="422" spans="1:9" s="306" customFormat="1" ht="31.5" x14ac:dyDescent="0.25">
      <c r="A422" s="322" t="s">
        <v>686</v>
      </c>
      <c r="B422" s="316">
        <v>40</v>
      </c>
      <c r="C422" s="317">
        <v>8</v>
      </c>
      <c r="D422" s="317">
        <v>1</v>
      </c>
      <c r="E422" s="318">
        <v>4400200</v>
      </c>
      <c r="F422" s="316">
        <v>611</v>
      </c>
      <c r="G422" s="279">
        <f>SUM(H422:I422)</f>
        <v>129.9</v>
      </c>
      <c r="H422" s="279"/>
      <c r="I422" s="279">
        <v>129.9</v>
      </c>
    </row>
    <row r="423" spans="1:9" s="287" customFormat="1" ht="15.75" x14ac:dyDescent="0.25">
      <c r="A423" s="311" t="s">
        <v>687</v>
      </c>
      <c r="B423" s="312">
        <v>40</v>
      </c>
      <c r="C423" s="313">
        <v>8</v>
      </c>
      <c r="D423" s="313">
        <v>1</v>
      </c>
      <c r="E423" s="314">
        <v>4400900</v>
      </c>
      <c r="F423" s="312"/>
      <c r="G423" s="275">
        <f t="shared" ref="G423:G425" si="119">SUM(H423:I423)</f>
        <v>6.7</v>
      </c>
      <c r="H423" s="275"/>
      <c r="I423" s="275">
        <f>I424</f>
        <v>6.7</v>
      </c>
    </row>
    <row r="424" spans="1:9" s="287" customFormat="1" ht="15.75" x14ac:dyDescent="0.25">
      <c r="A424" s="322" t="s">
        <v>555</v>
      </c>
      <c r="B424" s="316">
        <v>40</v>
      </c>
      <c r="C424" s="317">
        <v>8</v>
      </c>
      <c r="D424" s="317">
        <v>1</v>
      </c>
      <c r="E424" s="318">
        <v>4400900</v>
      </c>
      <c r="F424" s="316">
        <v>610</v>
      </c>
      <c r="G424" s="279">
        <f t="shared" si="119"/>
        <v>6.7</v>
      </c>
      <c r="H424" s="279">
        <f>H425</f>
        <v>0</v>
      </c>
      <c r="I424" s="279">
        <f>I425</f>
        <v>6.7</v>
      </c>
    </row>
    <row r="425" spans="1:9" s="306" customFormat="1" ht="31.5" x14ac:dyDescent="0.25">
      <c r="A425" s="322" t="s">
        <v>686</v>
      </c>
      <c r="B425" s="316">
        <v>40</v>
      </c>
      <c r="C425" s="317">
        <v>8</v>
      </c>
      <c r="D425" s="317">
        <v>1</v>
      </c>
      <c r="E425" s="318">
        <v>4400900</v>
      </c>
      <c r="F425" s="316">
        <v>611</v>
      </c>
      <c r="G425" s="279">
        <f t="shared" si="119"/>
        <v>6.7</v>
      </c>
      <c r="H425" s="279"/>
      <c r="I425" s="279">
        <v>6.7</v>
      </c>
    </row>
    <row r="426" spans="1:9" s="287" customFormat="1" ht="31.5" x14ac:dyDescent="0.25">
      <c r="A426" s="273" t="s">
        <v>577</v>
      </c>
      <c r="B426" s="274" t="s">
        <v>520</v>
      </c>
      <c r="C426" s="274" t="s">
        <v>122</v>
      </c>
      <c r="D426" s="274" t="s">
        <v>24</v>
      </c>
      <c r="E426" s="274" t="s">
        <v>688</v>
      </c>
      <c r="F426" s="274"/>
      <c r="G426" s="275">
        <f>G427+G430</f>
        <v>47045.1</v>
      </c>
      <c r="H426" s="275">
        <f>H427+H430+H433</f>
        <v>45943.6</v>
      </c>
      <c r="I426" s="275">
        <f>I427+I430</f>
        <v>1101.5</v>
      </c>
    </row>
    <row r="427" spans="1:9" s="287" customFormat="1" ht="15.75" x14ac:dyDescent="0.25">
      <c r="A427" s="276" t="s">
        <v>555</v>
      </c>
      <c r="B427" s="277" t="s">
        <v>520</v>
      </c>
      <c r="C427" s="277" t="s">
        <v>122</v>
      </c>
      <c r="D427" s="277" t="s">
        <v>24</v>
      </c>
      <c r="E427" s="277" t="s">
        <v>688</v>
      </c>
      <c r="F427" s="277" t="s">
        <v>556</v>
      </c>
      <c r="G427" s="279">
        <f t="shared" ref="G427:I427" si="120">G428+G429</f>
        <v>19240</v>
      </c>
      <c r="H427" s="279">
        <f t="shared" si="120"/>
        <v>18740</v>
      </c>
      <c r="I427" s="279">
        <f t="shared" si="120"/>
        <v>500</v>
      </c>
    </row>
    <row r="428" spans="1:9" s="287" customFormat="1" ht="31.5" x14ac:dyDescent="0.25">
      <c r="A428" s="276" t="s">
        <v>615</v>
      </c>
      <c r="B428" s="277" t="s">
        <v>520</v>
      </c>
      <c r="C428" s="277" t="s">
        <v>122</v>
      </c>
      <c r="D428" s="277" t="s">
        <v>24</v>
      </c>
      <c r="E428" s="277" t="s">
        <v>688</v>
      </c>
      <c r="F428" s="277" t="s">
        <v>616</v>
      </c>
      <c r="G428" s="279">
        <f>SUM(H428:I428)</f>
        <v>17962.3</v>
      </c>
      <c r="H428" s="279">
        <v>17962.3</v>
      </c>
      <c r="I428" s="279"/>
    </row>
    <row r="429" spans="1:9" s="287" customFormat="1" ht="15.75" x14ac:dyDescent="0.25">
      <c r="A429" s="276" t="s">
        <v>557</v>
      </c>
      <c r="B429" s="277" t="s">
        <v>520</v>
      </c>
      <c r="C429" s="277" t="s">
        <v>122</v>
      </c>
      <c r="D429" s="277" t="s">
        <v>24</v>
      </c>
      <c r="E429" s="277" t="s">
        <v>688</v>
      </c>
      <c r="F429" s="277" t="s">
        <v>558</v>
      </c>
      <c r="G429" s="279">
        <f>SUM(H429:I429)</f>
        <v>1277.7</v>
      </c>
      <c r="H429" s="279">
        <v>777.7</v>
      </c>
      <c r="I429" s="279">
        <v>500</v>
      </c>
    </row>
    <row r="430" spans="1:9" s="287" customFormat="1" ht="15.75" x14ac:dyDescent="0.25">
      <c r="A430" s="276" t="s">
        <v>628</v>
      </c>
      <c r="B430" s="277" t="s">
        <v>520</v>
      </c>
      <c r="C430" s="277" t="s">
        <v>122</v>
      </c>
      <c r="D430" s="277" t="s">
        <v>24</v>
      </c>
      <c r="E430" s="277" t="s">
        <v>688</v>
      </c>
      <c r="F430" s="277" t="s">
        <v>584</v>
      </c>
      <c r="G430" s="279">
        <f t="shared" ref="G430:I430" si="121">G431+G432</f>
        <v>27805.1</v>
      </c>
      <c r="H430" s="279">
        <f t="shared" si="121"/>
        <v>27203.599999999999</v>
      </c>
      <c r="I430" s="279">
        <f t="shared" si="121"/>
        <v>601.5</v>
      </c>
    </row>
    <row r="431" spans="1:9" s="287" customFormat="1" ht="31.5" x14ac:dyDescent="0.25">
      <c r="A431" s="276" t="s">
        <v>689</v>
      </c>
      <c r="B431" s="277" t="s">
        <v>520</v>
      </c>
      <c r="C431" s="277" t="s">
        <v>122</v>
      </c>
      <c r="D431" s="277" t="s">
        <v>24</v>
      </c>
      <c r="E431" s="277" t="s">
        <v>688</v>
      </c>
      <c r="F431" s="277" t="s">
        <v>690</v>
      </c>
      <c r="G431" s="279">
        <f>SUM(H431:I431)</f>
        <v>25776.5</v>
      </c>
      <c r="H431" s="279">
        <v>25776.5</v>
      </c>
      <c r="I431" s="279"/>
    </row>
    <row r="432" spans="1:9" s="287" customFormat="1" ht="15.75" x14ac:dyDescent="0.25">
      <c r="A432" s="276" t="s">
        <v>585</v>
      </c>
      <c r="B432" s="277" t="s">
        <v>520</v>
      </c>
      <c r="C432" s="277" t="s">
        <v>122</v>
      </c>
      <c r="D432" s="277" t="s">
        <v>24</v>
      </c>
      <c r="E432" s="277" t="s">
        <v>688</v>
      </c>
      <c r="F432" s="277" t="s">
        <v>586</v>
      </c>
      <c r="G432" s="279">
        <f>SUM(H432:I432)</f>
        <v>2028.6</v>
      </c>
      <c r="H432" s="279">
        <v>1427.1</v>
      </c>
      <c r="I432" s="279">
        <v>601.5</v>
      </c>
    </row>
    <row r="433" spans="1:9" s="287" customFormat="1" ht="15.75" x14ac:dyDescent="0.25">
      <c r="A433" s="307" t="s">
        <v>506</v>
      </c>
      <c r="B433" s="277" t="s">
        <v>520</v>
      </c>
      <c r="C433" s="277" t="s">
        <v>122</v>
      </c>
      <c r="D433" s="277" t="s">
        <v>24</v>
      </c>
      <c r="E433" s="277" t="s">
        <v>688</v>
      </c>
      <c r="F433" s="277" t="s">
        <v>569</v>
      </c>
      <c r="G433" s="279">
        <f>H433+I433</f>
        <v>0</v>
      </c>
      <c r="H433" s="279">
        <f>H434</f>
        <v>0</v>
      </c>
      <c r="I433" s="279">
        <f>I434</f>
        <v>0</v>
      </c>
    </row>
    <row r="434" spans="1:9" s="306" customFormat="1" ht="15.75" x14ac:dyDescent="0.25">
      <c r="A434" s="307" t="s">
        <v>507</v>
      </c>
      <c r="B434" s="277" t="s">
        <v>520</v>
      </c>
      <c r="C434" s="277" t="s">
        <v>122</v>
      </c>
      <c r="D434" s="277" t="s">
        <v>24</v>
      </c>
      <c r="E434" s="277" t="s">
        <v>688</v>
      </c>
      <c r="F434" s="277" t="s">
        <v>570</v>
      </c>
      <c r="G434" s="279">
        <f>H434+I434</f>
        <v>0</v>
      </c>
      <c r="H434" s="279"/>
      <c r="I434" s="279"/>
    </row>
    <row r="435" spans="1:9" s="287" customFormat="1" ht="15.75" x14ac:dyDescent="0.25">
      <c r="A435" s="273" t="s">
        <v>691</v>
      </c>
      <c r="B435" s="274" t="s">
        <v>520</v>
      </c>
      <c r="C435" s="274" t="s">
        <v>122</v>
      </c>
      <c r="D435" s="274" t="s">
        <v>24</v>
      </c>
      <c r="E435" s="274" t="s">
        <v>692</v>
      </c>
      <c r="F435" s="274"/>
      <c r="G435" s="275">
        <f>H435+I435</f>
        <v>22286.1</v>
      </c>
      <c r="H435" s="275">
        <f>H436+H439</f>
        <v>20786.099999999999</v>
      </c>
      <c r="I435" s="275">
        <f>I436</f>
        <v>1500</v>
      </c>
    </row>
    <row r="436" spans="1:9" s="287" customFormat="1" ht="15.75" x14ac:dyDescent="0.25">
      <c r="A436" s="276" t="s">
        <v>628</v>
      </c>
      <c r="B436" s="277" t="s">
        <v>520</v>
      </c>
      <c r="C436" s="277" t="s">
        <v>122</v>
      </c>
      <c r="D436" s="277" t="s">
        <v>24</v>
      </c>
      <c r="E436" s="277" t="s">
        <v>693</v>
      </c>
      <c r="F436" s="277" t="s">
        <v>584</v>
      </c>
      <c r="G436" s="279">
        <f t="shared" ref="G436:I436" si="122">G437+G438</f>
        <v>22286.1</v>
      </c>
      <c r="H436" s="279">
        <f t="shared" si="122"/>
        <v>20786.099999999999</v>
      </c>
      <c r="I436" s="279">
        <f t="shared" si="122"/>
        <v>1500</v>
      </c>
    </row>
    <row r="437" spans="1:9" s="287" customFormat="1" ht="31.5" x14ac:dyDescent="0.25">
      <c r="A437" s="276" t="s">
        <v>689</v>
      </c>
      <c r="B437" s="277" t="s">
        <v>520</v>
      </c>
      <c r="C437" s="277" t="s">
        <v>122</v>
      </c>
      <c r="D437" s="277" t="s">
        <v>24</v>
      </c>
      <c r="E437" s="277" t="s">
        <v>693</v>
      </c>
      <c r="F437" s="277" t="s">
        <v>690</v>
      </c>
      <c r="G437" s="279">
        <f>SUM(H437:I437)</f>
        <v>19648.3</v>
      </c>
      <c r="H437" s="279">
        <v>19648.3</v>
      </c>
      <c r="I437" s="279"/>
    </row>
    <row r="438" spans="1:9" s="287" customFormat="1" ht="15.75" x14ac:dyDescent="0.25">
      <c r="A438" s="276" t="s">
        <v>585</v>
      </c>
      <c r="B438" s="277" t="s">
        <v>520</v>
      </c>
      <c r="C438" s="277" t="s">
        <v>122</v>
      </c>
      <c r="D438" s="277" t="s">
        <v>24</v>
      </c>
      <c r="E438" s="277" t="s">
        <v>693</v>
      </c>
      <c r="F438" s="277" t="s">
        <v>586</v>
      </c>
      <c r="G438" s="279">
        <f>SUM(H438:I438)</f>
        <v>2637.8</v>
      </c>
      <c r="H438" s="279">
        <v>1137.8</v>
      </c>
      <c r="I438" s="279">
        <v>1500</v>
      </c>
    </row>
    <row r="439" spans="1:9" s="287" customFormat="1" ht="15.75" x14ac:dyDescent="0.25">
      <c r="A439" s="307" t="s">
        <v>506</v>
      </c>
      <c r="B439" s="277" t="s">
        <v>520</v>
      </c>
      <c r="C439" s="277" t="s">
        <v>122</v>
      </c>
      <c r="D439" s="277" t="s">
        <v>24</v>
      </c>
      <c r="E439" s="277" t="s">
        <v>693</v>
      </c>
      <c r="F439" s="277" t="s">
        <v>569</v>
      </c>
      <c r="G439" s="279">
        <f t="shared" ref="G439:G440" si="123">SUM(H439:I439)</f>
        <v>0</v>
      </c>
      <c r="H439" s="279">
        <f>H440</f>
        <v>0</v>
      </c>
      <c r="I439" s="279">
        <f>I440</f>
        <v>0</v>
      </c>
    </row>
    <row r="440" spans="1:9" s="306" customFormat="1" ht="15.75" x14ac:dyDescent="0.25">
      <c r="A440" s="307" t="s">
        <v>507</v>
      </c>
      <c r="B440" s="277" t="s">
        <v>520</v>
      </c>
      <c r="C440" s="277" t="s">
        <v>122</v>
      </c>
      <c r="D440" s="277" t="s">
        <v>24</v>
      </c>
      <c r="E440" s="277" t="s">
        <v>693</v>
      </c>
      <c r="F440" s="277" t="s">
        <v>570</v>
      </c>
      <c r="G440" s="279">
        <f t="shared" si="123"/>
        <v>0</v>
      </c>
      <c r="H440" s="279"/>
      <c r="I440" s="279"/>
    </row>
    <row r="441" spans="1:9" s="287" customFormat="1" ht="15.75" x14ac:dyDescent="0.25">
      <c r="A441" s="273" t="s">
        <v>694</v>
      </c>
      <c r="B441" s="274" t="s">
        <v>520</v>
      </c>
      <c r="C441" s="274" t="s">
        <v>122</v>
      </c>
      <c r="D441" s="274" t="s">
        <v>24</v>
      </c>
      <c r="E441" s="274" t="s">
        <v>695</v>
      </c>
      <c r="F441" s="274"/>
      <c r="G441" s="275">
        <f>H441+I441</f>
        <v>25422.7</v>
      </c>
      <c r="H441" s="275">
        <f>H442+H445</f>
        <v>25032.7</v>
      </c>
      <c r="I441" s="275">
        <f>I442+I445</f>
        <v>390</v>
      </c>
    </row>
    <row r="442" spans="1:9" s="287" customFormat="1" ht="15.75" x14ac:dyDescent="0.25">
      <c r="A442" s="276" t="s">
        <v>555</v>
      </c>
      <c r="B442" s="277" t="s">
        <v>520</v>
      </c>
      <c r="C442" s="277" t="s">
        <v>122</v>
      </c>
      <c r="D442" s="277" t="s">
        <v>24</v>
      </c>
      <c r="E442" s="277" t="s">
        <v>696</v>
      </c>
      <c r="F442" s="277" t="s">
        <v>556</v>
      </c>
      <c r="G442" s="279">
        <f t="shared" ref="G442:I442" si="124">G443+G444</f>
        <v>25422.7</v>
      </c>
      <c r="H442" s="279">
        <f t="shared" si="124"/>
        <v>25032.7</v>
      </c>
      <c r="I442" s="279">
        <f t="shared" si="124"/>
        <v>390</v>
      </c>
    </row>
    <row r="443" spans="1:9" s="287" customFormat="1" ht="31.5" x14ac:dyDescent="0.25">
      <c r="A443" s="276" t="s">
        <v>615</v>
      </c>
      <c r="B443" s="277" t="s">
        <v>520</v>
      </c>
      <c r="C443" s="277" t="s">
        <v>122</v>
      </c>
      <c r="D443" s="277" t="s">
        <v>24</v>
      </c>
      <c r="E443" s="277" t="s">
        <v>696</v>
      </c>
      <c r="F443" s="277" t="s">
        <v>616</v>
      </c>
      <c r="G443" s="279">
        <f>SUM(H443:I443)</f>
        <v>24318.3</v>
      </c>
      <c r="H443" s="279">
        <v>24318.3</v>
      </c>
      <c r="I443" s="279"/>
    </row>
    <row r="444" spans="1:9" s="287" customFormat="1" ht="15.75" x14ac:dyDescent="0.25">
      <c r="A444" s="276" t="s">
        <v>557</v>
      </c>
      <c r="B444" s="277" t="s">
        <v>520</v>
      </c>
      <c r="C444" s="277" t="s">
        <v>122</v>
      </c>
      <c r="D444" s="277" t="s">
        <v>24</v>
      </c>
      <c r="E444" s="277" t="s">
        <v>696</v>
      </c>
      <c r="F444" s="277" t="s">
        <v>558</v>
      </c>
      <c r="G444" s="279">
        <f>SUM(H444:I444)</f>
        <v>1104.4000000000001</v>
      </c>
      <c r="H444" s="279">
        <v>714.4</v>
      </c>
      <c r="I444" s="279">
        <v>390</v>
      </c>
    </row>
    <row r="445" spans="1:9" s="287" customFormat="1" ht="15.75" x14ac:dyDescent="0.25">
      <c r="A445" s="307" t="s">
        <v>506</v>
      </c>
      <c r="B445" s="277" t="s">
        <v>520</v>
      </c>
      <c r="C445" s="277" t="s">
        <v>122</v>
      </c>
      <c r="D445" s="277" t="s">
        <v>24</v>
      </c>
      <c r="E445" s="277" t="s">
        <v>696</v>
      </c>
      <c r="F445" s="277" t="s">
        <v>569</v>
      </c>
      <c r="G445" s="279">
        <f t="shared" ref="G445:G446" si="125">SUM(H445:I445)</f>
        <v>0</v>
      </c>
      <c r="H445" s="279">
        <f>H446</f>
        <v>0</v>
      </c>
      <c r="I445" s="279">
        <f>I446</f>
        <v>0</v>
      </c>
    </row>
    <row r="446" spans="1:9" s="306" customFormat="1" ht="15.75" x14ac:dyDescent="0.25">
      <c r="A446" s="307" t="s">
        <v>507</v>
      </c>
      <c r="B446" s="277" t="s">
        <v>520</v>
      </c>
      <c r="C446" s="277" t="s">
        <v>122</v>
      </c>
      <c r="D446" s="277" t="s">
        <v>24</v>
      </c>
      <c r="E446" s="277" t="s">
        <v>696</v>
      </c>
      <c r="F446" s="277" t="s">
        <v>570</v>
      </c>
      <c r="G446" s="279">
        <f t="shared" si="125"/>
        <v>0</v>
      </c>
      <c r="H446" s="279"/>
      <c r="I446" s="279"/>
    </row>
    <row r="447" spans="1:9" s="306" customFormat="1" ht="15.75" x14ac:dyDescent="0.25">
      <c r="A447" s="311" t="s">
        <v>697</v>
      </c>
      <c r="B447" s="312">
        <v>40</v>
      </c>
      <c r="C447" s="313">
        <v>8</v>
      </c>
      <c r="D447" s="313">
        <v>1</v>
      </c>
      <c r="E447" s="314">
        <v>5222800</v>
      </c>
      <c r="F447" s="312" t="s">
        <v>458</v>
      </c>
      <c r="G447" s="275">
        <f>SUM(H447:I447)</f>
        <v>40895.800000000003</v>
      </c>
      <c r="H447" s="275">
        <f>H448+H453+H456</f>
        <v>0</v>
      </c>
      <c r="I447" s="275">
        <f>I448+I453+I456+I459</f>
        <v>40895.800000000003</v>
      </c>
    </row>
    <row r="448" spans="1:9" s="287" customFormat="1" ht="15.75" x14ac:dyDescent="0.25">
      <c r="A448" s="311" t="s">
        <v>698</v>
      </c>
      <c r="B448" s="312">
        <v>40</v>
      </c>
      <c r="C448" s="313">
        <v>8</v>
      </c>
      <c r="D448" s="313">
        <v>1</v>
      </c>
      <c r="E448" s="314">
        <v>5222805</v>
      </c>
      <c r="F448" s="312" t="s">
        <v>458</v>
      </c>
      <c r="G448" s="275">
        <f t="shared" ref="G448:G452" si="126">SUM(H448:I448)</f>
        <v>275</v>
      </c>
      <c r="H448" s="275">
        <f>H449+H451</f>
        <v>0</v>
      </c>
      <c r="I448" s="275">
        <f>I449+I451</f>
        <v>275</v>
      </c>
    </row>
    <row r="449" spans="1:9" s="287" customFormat="1" ht="15.75" x14ac:dyDescent="0.25">
      <c r="A449" s="322" t="s">
        <v>555</v>
      </c>
      <c r="B449" s="316">
        <v>40</v>
      </c>
      <c r="C449" s="317">
        <v>8</v>
      </c>
      <c r="D449" s="317">
        <v>1</v>
      </c>
      <c r="E449" s="318">
        <v>5222805</v>
      </c>
      <c r="F449" s="316">
        <v>610</v>
      </c>
      <c r="G449" s="279">
        <f t="shared" si="126"/>
        <v>150</v>
      </c>
      <c r="H449" s="279">
        <f>H450</f>
        <v>0</v>
      </c>
      <c r="I449" s="279">
        <f>I450</f>
        <v>150</v>
      </c>
    </row>
    <row r="450" spans="1:9" s="287" customFormat="1" ht="15.75" x14ac:dyDescent="0.25">
      <c r="A450" s="276" t="s">
        <v>557</v>
      </c>
      <c r="B450" s="316">
        <v>40</v>
      </c>
      <c r="C450" s="317">
        <v>8</v>
      </c>
      <c r="D450" s="317">
        <v>1</v>
      </c>
      <c r="E450" s="318">
        <v>5222805</v>
      </c>
      <c r="F450" s="316">
        <v>612</v>
      </c>
      <c r="G450" s="279">
        <f t="shared" si="126"/>
        <v>150</v>
      </c>
      <c r="H450" s="279"/>
      <c r="I450" s="279">
        <v>150</v>
      </c>
    </row>
    <row r="451" spans="1:9" s="287" customFormat="1" ht="15.75" x14ac:dyDescent="0.25">
      <c r="A451" s="322" t="s">
        <v>628</v>
      </c>
      <c r="B451" s="316">
        <v>40</v>
      </c>
      <c r="C451" s="317">
        <v>8</v>
      </c>
      <c r="D451" s="317">
        <v>1</v>
      </c>
      <c r="E451" s="318">
        <v>5222805</v>
      </c>
      <c r="F451" s="316">
        <v>620</v>
      </c>
      <c r="G451" s="279">
        <f t="shared" si="126"/>
        <v>125</v>
      </c>
      <c r="H451" s="279">
        <f t="shared" ref="H451:I451" si="127">H452</f>
        <v>0</v>
      </c>
      <c r="I451" s="279">
        <f t="shared" si="127"/>
        <v>125</v>
      </c>
    </row>
    <row r="452" spans="1:9" s="306" customFormat="1" ht="15.75" x14ac:dyDescent="0.25">
      <c r="A452" s="322" t="s">
        <v>585</v>
      </c>
      <c r="B452" s="316">
        <v>40</v>
      </c>
      <c r="C452" s="317">
        <v>8</v>
      </c>
      <c r="D452" s="317">
        <v>1</v>
      </c>
      <c r="E452" s="318">
        <v>5222805</v>
      </c>
      <c r="F452" s="316">
        <v>622</v>
      </c>
      <c r="G452" s="279">
        <f t="shared" si="126"/>
        <v>125</v>
      </c>
      <c r="H452" s="279"/>
      <c r="I452" s="279">
        <v>125</v>
      </c>
    </row>
    <row r="453" spans="1:9" s="287" customFormat="1" ht="15.75" x14ac:dyDescent="0.25">
      <c r="A453" s="311" t="s">
        <v>699</v>
      </c>
      <c r="B453" s="312">
        <v>40</v>
      </c>
      <c r="C453" s="313">
        <v>8</v>
      </c>
      <c r="D453" s="313">
        <v>1</v>
      </c>
      <c r="E453" s="314">
        <v>5222806</v>
      </c>
      <c r="F453" s="312" t="s">
        <v>458</v>
      </c>
      <c r="G453" s="275">
        <f t="shared" ref="G453:I454" si="128">G454</f>
        <v>2738.9</v>
      </c>
      <c r="H453" s="275">
        <f t="shared" si="128"/>
        <v>0</v>
      </c>
      <c r="I453" s="275">
        <f t="shared" si="128"/>
        <v>2738.9</v>
      </c>
    </row>
    <row r="454" spans="1:9" s="287" customFormat="1" ht="15.75" x14ac:dyDescent="0.25">
      <c r="A454" s="322" t="s">
        <v>555</v>
      </c>
      <c r="B454" s="316">
        <v>40</v>
      </c>
      <c r="C454" s="317">
        <v>8</v>
      </c>
      <c r="D454" s="317">
        <v>1</v>
      </c>
      <c r="E454" s="318">
        <v>5222806</v>
      </c>
      <c r="F454" s="316">
        <v>610</v>
      </c>
      <c r="G454" s="279">
        <f>G455</f>
        <v>2738.9</v>
      </c>
      <c r="H454" s="279">
        <f t="shared" si="128"/>
        <v>0</v>
      </c>
      <c r="I454" s="279">
        <f t="shared" si="128"/>
        <v>2738.9</v>
      </c>
    </row>
    <row r="455" spans="1:9" s="306" customFormat="1" ht="15.75" x14ac:dyDescent="0.25">
      <c r="A455" s="276" t="s">
        <v>557</v>
      </c>
      <c r="B455" s="316">
        <v>40</v>
      </c>
      <c r="C455" s="317">
        <v>8</v>
      </c>
      <c r="D455" s="317">
        <v>1</v>
      </c>
      <c r="E455" s="318">
        <v>5222806</v>
      </c>
      <c r="F455" s="316">
        <v>612</v>
      </c>
      <c r="G455" s="279">
        <f>SUM(H455:I455)</f>
        <v>2738.9</v>
      </c>
      <c r="H455" s="279"/>
      <c r="I455" s="279">
        <v>2738.9</v>
      </c>
    </row>
    <row r="456" spans="1:9" s="287" customFormat="1" ht="15.75" x14ac:dyDescent="0.25">
      <c r="A456" s="311" t="s">
        <v>700</v>
      </c>
      <c r="B456" s="312">
        <v>40</v>
      </c>
      <c r="C456" s="313">
        <v>8</v>
      </c>
      <c r="D456" s="313">
        <v>1</v>
      </c>
      <c r="E456" s="314">
        <v>5222807</v>
      </c>
      <c r="F456" s="312" t="s">
        <v>458</v>
      </c>
      <c r="G456" s="275">
        <f t="shared" ref="G456:I457" si="129">G457</f>
        <v>190.4</v>
      </c>
      <c r="H456" s="275">
        <f t="shared" si="129"/>
        <v>0</v>
      </c>
      <c r="I456" s="275">
        <f t="shared" si="129"/>
        <v>190.4</v>
      </c>
    </row>
    <row r="457" spans="1:9" s="287" customFormat="1" ht="15.75" x14ac:dyDescent="0.25">
      <c r="A457" s="322" t="s">
        <v>628</v>
      </c>
      <c r="B457" s="316">
        <v>40</v>
      </c>
      <c r="C457" s="317">
        <v>8</v>
      </c>
      <c r="D457" s="317">
        <v>1</v>
      </c>
      <c r="E457" s="318">
        <v>5222807</v>
      </c>
      <c r="F457" s="316">
        <v>620</v>
      </c>
      <c r="G457" s="279">
        <f>G458</f>
        <v>190.4</v>
      </c>
      <c r="H457" s="279">
        <f t="shared" si="129"/>
        <v>0</v>
      </c>
      <c r="I457" s="279">
        <f t="shared" si="129"/>
        <v>190.4</v>
      </c>
    </row>
    <row r="458" spans="1:9" s="306" customFormat="1" ht="15.75" x14ac:dyDescent="0.25">
      <c r="A458" s="322" t="s">
        <v>585</v>
      </c>
      <c r="B458" s="316">
        <v>40</v>
      </c>
      <c r="C458" s="317">
        <v>8</v>
      </c>
      <c r="D458" s="317">
        <v>1</v>
      </c>
      <c r="E458" s="318">
        <v>5222807</v>
      </c>
      <c r="F458" s="316">
        <v>622</v>
      </c>
      <c r="G458" s="279">
        <f>SUM(H458:I458)</f>
        <v>190.4</v>
      </c>
      <c r="H458" s="279"/>
      <c r="I458" s="279">
        <v>190.4</v>
      </c>
    </row>
    <row r="459" spans="1:9" s="287" customFormat="1" ht="15.75" x14ac:dyDescent="0.25">
      <c r="A459" s="311" t="s">
        <v>701</v>
      </c>
      <c r="B459" s="312">
        <v>40</v>
      </c>
      <c r="C459" s="313">
        <v>8</v>
      </c>
      <c r="D459" s="313">
        <v>1</v>
      </c>
      <c r="E459" s="314">
        <v>5222811</v>
      </c>
      <c r="F459" s="312"/>
      <c r="G459" s="275">
        <f>G460</f>
        <v>37691.5</v>
      </c>
      <c r="H459" s="275">
        <f t="shared" ref="H459:I459" si="130">H460</f>
        <v>0</v>
      </c>
      <c r="I459" s="275">
        <f t="shared" si="130"/>
        <v>37691.5</v>
      </c>
    </row>
    <row r="460" spans="1:9" s="287" customFormat="1" ht="15.75" x14ac:dyDescent="0.25">
      <c r="A460" s="276" t="s">
        <v>648</v>
      </c>
      <c r="B460" s="316">
        <v>40</v>
      </c>
      <c r="C460" s="317">
        <v>8</v>
      </c>
      <c r="D460" s="317">
        <v>1</v>
      </c>
      <c r="E460" s="318">
        <v>5222811</v>
      </c>
      <c r="F460" s="316">
        <v>400</v>
      </c>
      <c r="G460" s="279">
        <f>SUM(H460:I460)</f>
        <v>37691.5</v>
      </c>
      <c r="H460" s="279">
        <f>H461</f>
        <v>0</v>
      </c>
      <c r="I460" s="279">
        <f>SUM(I461)</f>
        <v>37691.5</v>
      </c>
    </row>
    <row r="461" spans="1:9" s="306" customFormat="1" ht="31.5" x14ac:dyDescent="0.25">
      <c r="A461" s="276" t="s">
        <v>650</v>
      </c>
      <c r="B461" s="316">
        <v>40</v>
      </c>
      <c r="C461" s="317">
        <v>8</v>
      </c>
      <c r="D461" s="317">
        <v>1</v>
      </c>
      <c r="E461" s="318">
        <v>5222811</v>
      </c>
      <c r="F461" s="316">
        <v>411</v>
      </c>
      <c r="G461" s="279">
        <f>SUM(H461:I461)</f>
        <v>37691.5</v>
      </c>
      <c r="H461" s="279"/>
      <c r="I461" s="279">
        <v>37691.5</v>
      </c>
    </row>
    <row r="462" spans="1:9" s="306" customFormat="1" ht="15.75" x14ac:dyDescent="0.25">
      <c r="A462" s="273" t="s">
        <v>606</v>
      </c>
      <c r="B462" s="312">
        <v>40</v>
      </c>
      <c r="C462" s="313">
        <v>8</v>
      </c>
      <c r="D462" s="313">
        <v>1</v>
      </c>
      <c r="E462" s="314">
        <v>7950000</v>
      </c>
      <c r="F462" s="312"/>
      <c r="G462" s="275">
        <f>G463+G466</f>
        <v>10087.700000000001</v>
      </c>
      <c r="H462" s="275">
        <f t="shared" ref="H462:I462" si="131">H463+H466</f>
        <v>10087.700000000001</v>
      </c>
      <c r="I462" s="275">
        <f t="shared" si="131"/>
        <v>0</v>
      </c>
    </row>
    <row r="463" spans="1:9" s="287" customFormat="1" ht="31.5" x14ac:dyDescent="0.25">
      <c r="A463" s="273" t="s">
        <v>677</v>
      </c>
      <c r="B463" s="312">
        <v>40</v>
      </c>
      <c r="C463" s="313">
        <v>8</v>
      </c>
      <c r="D463" s="313">
        <v>1</v>
      </c>
      <c r="E463" s="314">
        <v>7950129</v>
      </c>
      <c r="F463" s="312"/>
      <c r="G463" s="275">
        <f>G464</f>
        <v>4247.8</v>
      </c>
      <c r="H463" s="275">
        <f t="shared" ref="H463:I463" si="132">H464</f>
        <v>4247.8</v>
      </c>
      <c r="I463" s="275">
        <f t="shared" si="132"/>
        <v>0</v>
      </c>
    </row>
    <row r="464" spans="1:9" s="287" customFormat="1" ht="15.75" x14ac:dyDescent="0.25">
      <c r="A464" s="276" t="s">
        <v>648</v>
      </c>
      <c r="B464" s="316">
        <v>40</v>
      </c>
      <c r="C464" s="317">
        <v>8</v>
      </c>
      <c r="D464" s="317">
        <v>1</v>
      </c>
      <c r="E464" s="318">
        <v>7950129</v>
      </c>
      <c r="F464" s="316">
        <v>400</v>
      </c>
      <c r="G464" s="279">
        <f>SUM(H464:I464)</f>
        <v>4247.8</v>
      </c>
      <c r="H464" s="279">
        <f>H465</f>
        <v>4247.8</v>
      </c>
      <c r="I464" s="279"/>
    </row>
    <row r="465" spans="1:9" s="306" customFormat="1" ht="31.5" x14ac:dyDescent="0.25">
      <c r="A465" s="276" t="s">
        <v>650</v>
      </c>
      <c r="B465" s="316">
        <v>40</v>
      </c>
      <c r="C465" s="317">
        <v>8</v>
      </c>
      <c r="D465" s="317">
        <v>1</v>
      </c>
      <c r="E465" s="318">
        <v>7950129</v>
      </c>
      <c r="F465" s="316">
        <v>411</v>
      </c>
      <c r="G465" s="279">
        <f>SUM(H465:I465)</f>
        <v>4247.8</v>
      </c>
      <c r="H465" s="279">
        <v>4247.8</v>
      </c>
      <c r="I465" s="279"/>
    </row>
    <row r="466" spans="1:9" s="287" customFormat="1" ht="15.75" x14ac:dyDescent="0.25">
      <c r="A466" s="330" t="s">
        <v>702</v>
      </c>
      <c r="B466" s="274" t="s">
        <v>520</v>
      </c>
      <c r="C466" s="274" t="s">
        <v>122</v>
      </c>
      <c r="D466" s="274" t="s">
        <v>24</v>
      </c>
      <c r="E466" s="274" t="s">
        <v>703</v>
      </c>
      <c r="F466" s="274"/>
      <c r="G466" s="275">
        <f t="shared" ref="G466:I466" si="133">G467+G469+G471</f>
        <v>5839.9</v>
      </c>
      <c r="H466" s="275">
        <f t="shared" si="133"/>
        <v>5839.9</v>
      </c>
      <c r="I466" s="275">
        <f t="shared" si="133"/>
        <v>0</v>
      </c>
    </row>
    <row r="467" spans="1:9" s="287" customFormat="1" ht="15.75" x14ac:dyDescent="0.25">
      <c r="A467" s="276" t="s">
        <v>502</v>
      </c>
      <c r="B467" s="277" t="s">
        <v>520</v>
      </c>
      <c r="C467" s="277" t="s">
        <v>122</v>
      </c>
      <c r="D467" s="277" t="s">
        <v>24</v>
      </c>
      <c r="E467" s="277" t="s">
        <v>703</v>
      </c>
      <c r="F467" s="277" t="s">
        <v>551</v>
      </c>
      <c r="G467" s="279">
        <f>G468</f>
        <v>0</v>
      </c>
      <c r="H467" s="279">
        <f t="shared" ref="H467:I467" si="134">H468</f>
        <v>0</v>
      </c>
      <c r="I467" s="279">
        <f t="shared" si="134"/>
        <v>0</v>
      </c>
    </row>
    <row r="468" spans="1:9" s="287" customFormat="1" ht="15.75" x14ac:dyDescent="0.25">
      <c r="A468" s="276" t="s">
        <v>505</v>
      </c>
      <c r="B468" s="277" t="s">
        <v>520</v>
      </c>
      <c r="C468" s="277" t="s">
        <v>122</v>
      </c>
      <c r="D468" s="277" t="s">
        <v>24</v>
      </c>
      <c r="E468" s="277" t="s">
        <v>703</v>
      </c>
      <c r="F468" s="277" t="s">
        <v>552</v>
      </c>
      <c r="G468" s="279">
        <f>H468+I468</f>
        <v>0</v>
      </c>
      <c r="H468" s="279"/>
      <c r="I468" s="279"/>
    </row>
    <row r="469" spans="1:9" s="287" customFormat="1" ht="15.75" x14ac:dyDescent="0.25">
      <c r="A469" s="322" t="s">
        <v>555</v>
      </c>
      <c r="B469" s="277" t="s">
        <v>520</v>
      </c>
      <c r="C469" s="277" t="s">
        <v>122</v>
      </c>
      <c r="D469" s="277" t="s">
        <v>24</v>
      </c>
      <c r="E469" s="277" t="s">
        <v>703</v>
      </c>
      <c r="F469" s="277" t="s">
        <v>556</v>
      </c>
      <c r="G469" s="279">
        <f t="shared" ref="G469:G473" si="135">SUM(H469:I469)</f>
        <v>3550.3</v>
      </c>
      <c r="H469" s="279">
        <f>H470</f>
        <v>3550.3</v>
      </c>
      <c r="I469" s="279"/>
    </row>
    <row r="470" spans="1:9" s="287" customFormat="1" ht="15.75" x14ac:dyDescent="0.25">
      <c r="A470" s="276" t="s">
        <v>557</v>
      </c>
      <c r="B470" s="277" t="s">
        <v>520</v>
      </c>
      <c r="C470" s="277" t="s">
        <v>122</v>
      </c>
      <c r="D470" s="277" t="s">
        <v>24</v>
      </c>
      <c r="E470" s="277" t="s">
        <v>703</v>
      </c>
      <c r="F470" s="277" t="s">
        <v>558</v>
      </c>
      <c r="G470" s="279">
        <f t="shared" si="135"/>
        <v>3550.3</v>
      </c>
      <c r="H470" s="279">
        <v>3550.3</v>
      </c>
      <c r="I470" s="279"/>
    </row>
    <row r="471" spans="1:9" s="287" customFormat="1" ht="15.75" x14ac:dyDescent="0.25">
      <c r="A471" s="322" t="s">
        <v>628</v>
      </c>
      <c r="B471" s="277" t="s">
        <v>520</v>
      </c>
      <c r="C471" s="277" t="s">
        <v>122</v>
      </c>
      <c r="D471" s="277" t="s">
        <v>24</v>
      </c>
      <c r="E471" s="277" t="s">
        <v>703</v>
      </c>
      <c r="F471" s="277" t="s">
        <v>584</v>
      </c>
      <c r="G471" s="279">
        <f t="shared" si="135"/>
        <v>2289.6</v>
      </c>
      <c r="H471" s="279">
        <f>H472</f>
        <v>2289.6</v>
      </c>
      <c r="I471" s="279"/>
    </row>
    <row r="472" spans="1:9" s="306" customFormat="1" ht="15.75" x14ac:dyDescent="0.25">
      <c r="A472" s="276" t="s">
        <v>585</v>
      </c>
      <c r="B472" s="277" t="s">
        <v>520</v>
      </c>
      <c r="C472" s="277" t="s">
        <v>122</v>
      </c>
      <c r="D472" s="277" t="s">
        <v>24</v>
      </c>
      <c r="E472" s="277" t="s">
        <v>703</v>
      </c>
      <c r="F472" s="277" t="s">
        <v>586</v>
      </c>
      <c r="G472" s="279">
        <f t="shared" si="135"/>
        <v>2289.6</v>
      </c>
      <c r="H472" s="279">
        <v>2289.6</v>
      </c>
      <c r="I472" s="279"/>
    </row>
    <row r="473" spans="1:9" s="306" customFormat="1" ht="15.75" x14ac:dyDescent="0.25">
      <c r="A473" s="309" t="s">
        <v>471</v>
      </c>
      <c r="B473" s="274" t="s">
        <v>520</v>
      </c>
      <c r="C473" s="274" t="s">
        <v>80</v>
      </c>
      <c r="D473" s="274"/>
      <c r="E473" s="274"/>
      <c r="F473" s="274" t="s">
        <v>458</v>
      </c>
      <c r="G473" s="275">
        <f t="shared" si="135"/>
        <v>319542.60000000003</v>
      </c>
      <c r="H473" s="275">
        <f>H474+H493+H498+H505</f>
        <v>103436.40000000001</v>
      </c>
      <c r="I473" s="275">
        <f>I474+I493+I498+I505</f>
        <v>216106.2</v>
      </c>
    </row>
    <row r="474" spans="1:9" s="306" customFormat="1" ht="15.75" x14ac:dyDescent="0.25">
      <c r="A474" s="273" t="s">
        <v>358</v>
      </c>
      <c r="B474" s="274" t="s">
        <v>520</v>
      </c>
      <c r="C474" s="274" t="s">
        <v>80</v>
      </c>
      <c r="D474" s="274" t="s">
        <v>24</v>
      </c>
      <c r="E474" s="274"/>
      <c r="F474" s="274"/>
      <c r="G474" s="275">
        <f>SUM(H474:I474)</f>
        <v>226006.30000000002</v>
      </c>
      <c r="H474" s="275">
        <f>H475+H483</f>
        <v>97817.900000000009</v>
      </c>
      <c r="I474" s="275">
        <f>I475+I483</f>
        <v>128188.40000000001</v>
      </c>
    </row>
    <row r="475" spans="1:9" s="306" customFormat="1" ht="15.75" x14ac:dyDescent="0.25">
      <c r="A475" s="309" t="s">
        <v>704</v>
      </c>
      <c r="B475" s="274" t="s">
        <v>520</v>
      </c>
      <c r="C475" s="274" t="s">
        <v>80</v>
      </c>
      <c r="D475" s="274" t="s">
        <v>24</v>
      </c>
      <c r="E475" s="274">
        <v>4709900</v>
      </c>
      <c r="F475" s="274"/>
      <c r="G475" s="275">
        <f t="shared" ref="G475:I475" si="136">G478+G481+G476</f>
        <v>223365.30000000002</v>
      </c>
      <c r="H475" s="275">
        <f t="shared" si="136"/>
        <v>95176.900000000009</v>
      </c>
      <c r="I475" s="275">
        <f t="shared" si="136"/>
        <v>128188.40000000001</v>
      </c>
    </row>
    <row r="476" spans="1:9" s="306" customFormat="1" ht="15.75" x14ac:dyDescent="0.25">
      <c r="A476" s="276" t="s">
        <v>502</v>
      </c>
      <c r="B476" s="277" t="s">
        <v>520</v>
      </c>
      <c r="C476" s="277" t="s">
        <v>80</v>
      </c>
      <c r="D476" s="277" t="s">
        <v>24</v>
      </c>
      <c r="E476" s="277">
        <v>4709900</v>
      </c>
      <c r="F476" s="277" t="s">
        <v>551</v>
      </c>
      <c r="G476" s="279">
        <f>SUM(H476:I476)</f>
        <v>5599.6</v>
      </c>
      <c r="H476" s="279">
        <f>H477</f>
        <v>5599.6</v>
      </c>
      <c r="I476" s="279">
        <f>I477</f>
        <v>0</v>
      </c>
    </row>
    <row r="477" spans="1:9" s="287" customFormat="1" ht="15.75" x14ac:dyDescent="0.25">
      <c r="A477" s="276" t="s">
        <v>505</v>
      </c>
      <c r="B477" s="277" t="s">
        <v>520</v>
      </c>
      <c r="C477" s="277" t="s">
        <v>80</v>
      </c>
      <c r="D477" s="277" t="s">
        <v>24</v>
      </c>
      <c r="E477" s="277">
        <v>4709900</v>
      </c>
      <c r="F477" s="277" t="s">
        <v>552</v>
      </c>
      <c r="G477" s="279">
        <f>SUM(H477:I477)</f>
        <v>5599.6</v>
      </c>
      <c r="H477" s="279">
        <v>5599.6</v>
      </c>
      <c r="I477" s="279"/>
    </row>
    <row r="478" spans="1:9" s="287" customFormat="1" ht="15.75" x14ac:dyDescent="0.25">
      <c r="A478" s="276" t="s">
        <v>555</v>
      </c>
      <c r="B478" s="277" t="s">
        <v>520</v>
      </c>
      <c r="C478" s="277" t="s">
        <v>80</v>
      </c>
      <c r="D478" s="277" t="s">
        <v>24</v>
      </c>
      <c r="E478" s="277">
        <v>4709900</v>
      </c>
      <c r="F478" s="277">
        <v>610</v>
      </c>
      <c r="G478" s="279">
        <f t="shared" ref="G478:I478" si="137">G479+G480</f>
        <v>217765.7</v>
      </c>
      <c r="H478" s="279">
        <f t="shared" si="137"/>
        <v>89577.3</v>
      </c>
      <c r="I478" s="279">
        <f t="shared" si="137"/>
        <v>128188.40000000001</v>
      </c>
    </row>
    <row r="479" spans="1:9" s="287" customFormat="1" ht="31.5" x14ac:dyDescent="0.25">
      <c r="A479" s="276" t="s">
        <v>615</v>
      </c>
      <c r="B479" s="277" t="s">
        <v>520</v>
      </c>
      <c r="C479" s="277" t="s">
        <v>80</v>
      </c>
      <c r="D479" s="277" t="s">
        <v>24</v>
      </c>
      <c r="E479" s="277">
        <v>4709900</v>
      </c>
      <c r="F479" s="277">
        <v>611</v>
      </c>
      <c r="G479" s="279">
        <f>SUM(H479:I479)</f>
        <v>167515.6</v>
      </c>
      <c r="H479" s="279">
        <v>65538.5</v>
      </c>
      <c r="I479" s="279">
        <v>101977.1</v>
      </c>
    </row>
    <row r="480" spans="1:9" s="287" customFormat="1" ht="15.75" x14ac:dyDescent="0.25">
      <c r="A480" s="276" t="s">
        <v>557</v>
      </c>
      <c r="B480" s="277" t="s">
        <v>520</v>
      </c>
      <c r="C480" s="277" t="s">
        <v>80</v>
      </c>
      <c r="D480" s="277" t="s">
        <v>24</v>
      </c>
      <c r="E480" s="277">
        <v>4709900</v>
      </c>
      <c r="F480" s="277">
        <v>612</v>
      </c>
      <c r="G480" s="279">
        <f>SUM(H480:I480)</f>
        <v>50250.1</v>
      </c>
      <c r="H480" s="279">
        <v>24038.799999999999</v>
      </c>
      <c r="I480" s="279">
        <v>26211.3</v>
      </c>
    </row>
    <row r="481" spans="1:9" s="287" customFormat="1" ht="15.75" x14ac:dyDescent="0.25">
      <c r="A481" s="307" t="s">
        <v>506</v>
      </c>
      <c r="B481" s="277" t="s">
        <v>520</v>
      </c>
      <c r="C481" s="277" t="s">
        <v>80</v>
      </c>
      <c r="D481" s="277" t="s">
        <v>24</v>
      </c>
      <c r="E481" s="277">
        <v>4709900</v>
      </c>
      <c r="F481" s="277" t="s">
        <v>569</v>
      </c>
      <c r="G481" s="279">
        <f t="shared" ref="G481:G482" si="138">SUM(H481:I481)</f>
        <v>0</v>
      </c>
      <c r="H481" s="279">
        <f>H482</f>
        <v>0</v>
      </c>
      <c r="I481" s="279">
        <f>I482</f>
        <v>0</v>
      </c>
    </row>
    <row r="482" spans="1:9" s="306" customFormat="1" ht="15.75" x14ac:dyDescent="0.25">
      <c r="A482" s="307" t="s">
        <v>507</v>
      </c>
      <c r="B482" s="277" t="s">
        <v>520</v>
      </c>
      <c r="C482" s="277" t="s">
        <v>80</v>
      </c>
      <c r="D482" s="277" t="s">
        <v>24</v>
      </c>
      <c r="E482" s="277">
        <v>4709900</v>
      </c>
      <c r="F482" s="277" t="s">
        <v>570</v>
      </c>
      <c r="G482" s="279">
        <f t="shared" si="138"/>
        <v>0</v>
      </c>
      <c r="H482" s="279"/>
      <c r="I482" s="279"/>
    </row>
    <row r="483" spans="1:9" s="306" customFormat="1" ht="15.75" x14ac:dyDescent="0.25">
      <c r="A483" s="302" t="s">
        <v>705</v>
      </c>
      <c r="B483" s="274" t="s">
        <v>520</v>
      </c>
      <c r="C483" s="274" t="s">
        <v>80</v>
      </c>
      <c r="D483" s="274" t="s">
        <v>24</v>
      </c>
      <c r="E483" s="274" t="s">
        <v>706</v>
      </c>
      <c r="F483" s="274"/>
      <c r="G483" s="275">
        <f>G484+G487+G490</f>
        <v>2641</v>
      </c>
      <c r="H483" s="275">
        <f t="shared" ref="H483:I483" si="139">H484+H487+H490</f>
        <v>2641</v>
      </c>
      <c r="I483" s="275">
        <f t="shared" si="139"/>
        <v>0</v>
      </c>
    </row>
    <row r="484" spans="1:9" s="287" customFormat="1" ht="15.75" x14ac:dyDescent="0.25">
      <c r="A484" s="330" t="s">
        <v>707</v>
      </c>
      <c r="B484" s="274" t="s">
        <v>520</v>
      </c>
      <c r="C484" s="274" t="s">
        <v>80</v>
      </c>
      <c r="D484" s="274" t="s">
        <v>24</v>
      </c>
      <c r="E484" s="274" t="s">
        <v>708</v>
      </c>
      <c r="F484" s="274"/>
      <c r="G484" s="275">
        <f t="shared" ref="G484:I484" si="140">G485</f>
        <v>497.9</v>
      </c>
      <c r="H484" s="275">
        <f t="shared" si="140"/>
        <v>497.9</v>
      </c>
      <c r="I484" s="275">
        <f t="shared" si="140"/>
        <v>0</v>
      </c>
    </row>
    <row r="485" spans="1:9" s="287" customFormat="1" ht="15.75" x14ac:dyDescent="0.25">
      <c r="A485" s="276" t="s">
        <v>555</v>
      </c>
      <c r="B485" s="277" t="s">
        <v>520</v>
      </c>
      <c r="C485" s="277" t="s">
        <v>80</v>
      </c>
      <c r="D485" s="277" t="s">
        <v>24</v>
      </c>
      <c r="E485" s="277" t="s">
        <v>708</v>
      </c>
      <c r="F485" s="277" t="s">
        <v>556</v>
      </c>
      <c r="G485" s="279">
        <f>G486</f>
        <v>497.9</v>
      </c>
      <c r="H485" s="279">
        <f>H486</f>
        <v>497.9</v>
      </c>
      <c r="I485" s="279">
        <f>SUM(I486:I492)</f>
        <v>0</v>
      </c>
    </row>
    <row r="486" spans="1:9" s="306" customFormat="1" ht="15.75" x14ac:dyDescent="0.25">
      <c r="A486" s="276" t="s">
        <v>557</v>
      </c>
      <c r="B486" s="277" t="s">
        <v>520</v>
      </c>
      <c r="C486" s="277" t="s">
        <v>80</v>
      </c>
      <c r="D486" s="277" t="s">
        <v>24</v>
      </c>
      <c r="E486" s="277">
        <v>7950205</v>
      </c>
      <c r="F486" s="277" t="s">
        <v>558</v>
      </c>
      <c r="G486" s="279">
        <f>SUM(H486:I486)</f>
        <v>497.9</v>
      </c>
      <c r="H486" s="279">
        <v>497.9</v>
      </c>
      <c r="I486" s="279"/>
    </row>
    <row r="487" spans="1:9" s="287" customFormat="1" ht="15.75" x14ac:dyDescent="0.25">
      <c r="A487" s="273" t="s">
        <v>709</v>
      </c>
      <c r="B487" s="274" t="s">
        <v>520</v>
      </c>
      <c r="C487" s="274" t="s">
        <v>80</v>
      </c>
      <c r="D487" s="274" t="s">
        <v>24</v>
      </c>
      <c r="E487" s="274">
        <v>7950206</v>
      </c>
      <c r="F487" s="274"/>
      <c r="G487" s="275">
        <f t="shared" ref="G487:G491" si="141">SUM(H487:I487)</f>
        <v>414.1</v>
      </c>
      <c r="H487" s="275">
        <f>H488</f>
        <v>414.1</v>
      </c>
      <c r="I487" s="275"/>
    </row>
    <row r="488" spans="1:9" s="287" customFormat="1" ht="15.75" x14ac:dyDescent="0.25">
      <c r="A488" s="276" t="s">
        <v>555</v>
      </c>
      <c r="B488" s="277" t="s">
        <v>520</v>
      </c>
      <c r="C488" s="277" t="s">
        <v>80</v>
      </c>
      <c r="D488" s="277" t="s">
        <v>24</v>
      </c>
      <c r="E488" s="277">
        <v>7950206</v>
      </c>
      <c r="F488" s="277" t="s">
        <v>556</v>
      </c>
      <c r="G488" s="279">
        <f t="shared" si="141"/>
        <v>414.1</v>
      </c>
      <c r="H488" s="279">
        <f>H489</f>
        <v>414.1</v>
      </c>
      <c r="I488" s="279"/>
    </row>
    <row r="489" spans="1:9" s="306" customFormat="1" ht="15.75" x14ac:dyDescent="0.25">
      <c r="A489" s="276" t="s">
        <v>557</v>
      </c>
      <c r="B489" s="277" t="s">
        <v>520</v>
      </c>
      <c r="C489" s="277" t="s">
        <v>80</v>
      </c>
      <c r="D489" s="277" t="s">
        <v>24</v>
      </c>
      <c r="E489" s="277">
        <v>7950206</v>
      </c>
      <c r="F489" s="277" t="s">
        <v>558</v>
      </c>
      <c r="G489" s="279">
        <f t="shared" si="141"/>
        <v>414.1</v>
      </c>
      <c r="H489" s="279">
        <v>414.1</v>
      </c>
      <c r="I489" s="279"/>
    </row>
    <row r="490" spans="1:9" s="287" customFormat="1" ht="31.5" x14ac:dyDescent="0.25">
      <c r="A490" s="273" t="s">
        <v>710</v>
      </c>
      <c r="B490" s="274" t="s">
        <v>520</v>
      </c>
      <c r="C490" s="274" t="s">
        <v>80</v>
      </c>
      <c r="D490" s="274" t="s">
        <v>24</v>
      </c>
      <c r="E490" s="274" t="s">
        <v>711</v>
      </c>
      <c r="F490" s="274"/>
      <c r="G490" s="275">
        <f t="shared" si="141"/>
        <v>1729</v>
      </c>
      <c r="H490" s="275">
        <f>H491</f>
        <v>1729</v>
      </c>
      <c r="I490" s="275"/>
    </row>
    <row r="491" spans="1:9" s="287" customFormat="1" ht="15.75" x14ac:dyDescent="0.25">
      <c r="A491" s="276" t="s">
        <v>555</v>
      </c>
      <c r="B491" s="277" t="s">
        <v>520</v>
      </c>
      <c r="C491" s="277" t="s">
        <v>80</v>
      </c>
      <c r="D491" s="277" t="s">
        <v>24</v>
      </c>
      <c r="E491" s="277" t="s">
        <v>711</v>
      </c>
      <c r="F491" s="277" t="s">
        <v>556</v>
      </c>
      <c r="G491" s="279">
        <f t="shared" si="141"/>
        <v>1729</v>
      </c>
      <c r="H491" s="279">
        <f>H492</f>
        <v>1729</v>
      </c>
      <c r="I491" s="279"/>
    </row>
    <row r="492" spans="1:9" s="306" customFormat="1" ht="15.75" x14ac:dyDescent="0.25">
      <c r="A492" s="276" t="s">
        <v>557</v>
      </c>
      <c r="B492" s="277" t="s">
        <v>520</v>
      </c>
      <c r="C492" s="277" t="s">
        <v>80</v>
      </c>
      <c r="D492" s="277" t="s">
        <v>24</v>
      </c>
      <c r="E492" s="277">
        <v>7950207</v>
      </c>
      <c r="F492" s="277" t="s">
        <v>558</v>
      </c>
      <c r="G492" s="279">
        <f>SUM(H492:I492)</f>
        <v>1729</v>
      </c>
      <c r="H492" s="279">
        <v>1729</v>
      </c>
      <c r="I492" s="279"/>
    </row>
    <row r="493" spans="1:9" s="306" customFormat="1" ht="15.75" x14ac:dyDescent="0.25">
      <c r="A493" s="273" t="s">
        <v>371</v>
      </c>
      <c r="B493" s="274" t="s">
        <v>520</v>
      </c>
      <c r="C493" s="274" t="s">
        <v>80</v>
      </c>
      <c r="D493" s="274" t="s">
        <v>27</v>
      </c>
      <c r="E493" s="274"/>
      <c r="F493" s="274"/>
      <c r="G493" s="275">
        <f t="shared" ref="G493:I494" si="142">G494</f>
        <v>5220.8999999999996</v>
      </c>
      <c r="H493" s="275">
        <f t="shared" si="142"/>
        <v>2319.6999999999998</v>
      </c>
      <c r="I493" s="275">
        <f t="shared" si="142"/>
        <v>2901.2</v>
      </c>
    </row>
    <row r="494" spans="1:9" s="287" customFormat="1" ht="15.75" x14ac:dyDescent="0.25">
      <c r="A494" s="330" t="s">
        <v>712</v>
      </c>
      <c r="B494" s="274" t="s">
        <v>520</v>
      </c>
      <c r="C494" s="274" t="s">
        <v>80</v>
      </c>
      <c r="D494" s="274" t="s">
        <v>27</v>
      </c>
      <c r="E494" s="274">
        <v>4719900</v>
      </c>
      <c r="F494" s="274"/>
      <c r="G494" s="275">
        <f t="shared" si="142"/>
        <v>5220.8999999999996</v>
      </c>
      <c r="H494" s="275">
        <f t="shared" si="142"/>
        <v>2319.6999999999998</v>
      </c>
      <c r="I494" s="275">
        <f t="shared" si="142"/>
        <v>2901.2</v>
      </c>
    </row>
    <row r="495" spans="1:9" s="287" customFormat="1" ht="15.75" x14ac:dyDescent="0.25">
      <c r="A495" s="276" t="s">
        <v>628</v>
      </c>
      <c r="B495" s="277" t="s">
        <v>520</v>
      </c>
      <c r="C495" s="277" t="s">
        <v>80</v>
      </c>
      <c r="D495" s="277" t="s">
        <v>27</v>
      </c>
      <c r="E495" s="277">
        <v>4719900</v>
      </c>
      <c r="F495" s="277">
        <v>620</v>
      </c>
      <c r="G495" s="279">
        <f t="shared" ref="G495:I495" si="143">G496+G497</f>
        <v>5220.8999999999996</v>
      </c>
      <c r="H495" s="279">
        <f t="shared" si="143"/>
        <v>2319.6999999999998</v>
      </c>
      <c r="I495" s="279">
        <f t="shared" si="143"/>
        <v>2901.2</v>
      </c>
    </row>
    <row r="496" spans="1:9" s="287" customFormat="1" ht="31.5" x14ac:dyDescent="0.25">
      <c r="A496" s="276" t="s">
        <v>689</v>
      </c>
      <c r="B496" s="277" t="s">
        <v>520</v>
      </c>
      <c r="C496" s="277" t="s">
        <v>80</v>
      </c>
      <c r="D496" s="277" t="s">
        <v>27</v>
      </c>
      <c r="E496" s="277">
        <v>4719900</v>
      </c>
      <c r="F496" s="277">
        <v>621</v>
      </c>
      <c r="G496" s="279">
        <f>SUM(H496:I496)</f>
        <v>3349.8</v>
      </c>
      <c r="H496" s="279">
        <v>1831.3</v>
      </c>
      <c r="I496" s="279">
        <v>1518.5</v>
      </c>
    </row>
    <row r="497" spans="1:9" s="306" customFormat="1" ht="15.75" x14ac:dyDescent="0.25">
      <c r="A497" s="276" t="s">
        <v>585</v>
      </c>
      <c r="B497" s="277" t="s">
        <v>520</v>
      </c>
      <c r="C497" s="277" t="s">
        <v>80</v>
      </c>
      <c r="D497" s="277" t="s">
        <v>27</v>
      </c>
      <c r="E497" s="277">
        <v>4719900</v>
      </c>
      <c r="F497" s="277">
        <v>622</v>
      </c>
      <c r="G497" s="279">
        <f>SUM(H497:I497)</f>
        <v>1871.1</v>
      </c>
      <c r="H497" s="279">
        <v>488.4</v>
      </c>
      <c r="I497" s="279">
        <v>1382.7</v>
      </c>
    </row>
    <row r="498" spans="1:9" s="306" customFormat="1" ht="15.75" x14ac:dyDescent="0.25">
      <c r="A498" s="273" t="s">
        <v>377</v>
      </c>
      <c r="B498" s="274" t="s">
        <v>520</v>
      </c>
      <c r="C498" s="274" t="s">
        <v>80</v>
      </c>
      <c r="D498" s="274" t="s">
        <v>35</v>
      </c>
      <c r="E498" s="274" t="s">
        <v>458</v>
      </c>
      <c r="F498" s="274" t="s">
        <v>458</v>
      </c>
      <c r="G498" s="275">
        <f>SUM(H498:I498)</f>
        <v>5012.5</v>
      </c>
      <c r="H498" s="275"/>
      <c r="I498" s="275">
        <f>I499+I502</f>
        <v>5012.5</v>
      </c>
    </row>
    <row r="499" spans="1:9" s="287" customFormat="1" ht="31.5" x14ac:dyDescent="0.25">
      <c r="A499" s="273" t="s">
        <v>713</v>
      </c>
      <c r="B499" s="274" t="s">
        <v>520</v>
      </c>
      <c r="C499" s="274" t="s">
        <v>80</v>
      </c>
      <c r="D499" s="274" t="s">
        <v>35</v>
      </c>
      <c r="E499" s="274">
        <v>5201801</v>
      </c>
      <c r="F499" s="274" t="s">
        <v>458</v>
      </c>
      <c r="G499" s="275">
        <f t="shared" ref="G499:I500" si="144">G500</f>
        <v>4510</v>
      </c>
      <c r="H499" s="275">
        <f t="shared" si="144"/>
        <v>0</v>
      </c>
      <c r="I499" s="275">
        <f t="shared" si="144"/>
        <v>4510</v>
      </c>
    </row>
    <row r="500" spans="1:9" s="287" customFormat="1" ht="15.75" x14ac:dyDescent="0.25">
      <c r="A500" s="276" t="s">
        <v>555</v>
      </c>
      <c r="B500" s="277" t="s">
        <v>520</v>
      </c>
      <c r="C500" s="277" t="s">
        <v>80</v>
      </c>
      <c r="D500" s="277" t="s">
        <v>35</v>
      </c>
      <c r="E500" s="277">
        <v>5201801</v>
      </c>
      <c r="F500" s="277">
        <v>610</v>
      </c>
      <c r="G500" s="279">
        <f>G501</f>
        <v>4510</v>
      </c>
      <c r="H500" s="279">
        <f t="shared" si="144"/>
        <v>0</v>
      </c>
      <c r="I500" s="279">
        <f t="shared" si="144"/>
        <v>4510</v>
      </c>
    </row>
    <row r="501" spans="1:9" s="306" customFormat="1" ht="15.75" x14ac:dyDescent="0.25">
      <c r="A501" s="276" t="s">
        <v>557</v>
      </c>
      <c r="B501" s="277" t="s">
        <v>520</v>
      </c>
      <c r="C501" s="277" t="s">
        <v>80</v>
      </c>
      <c r="D501" s="277" t="s">
        <v>35</v>
      </c>
      <c r="E501" s="277">
        <v>5201801</v>
      </c>
      <c r="F501" s="277">
        <v>612</v>
      </c>
      <c r="G501" s="279">
        <f>SUM(H501:I501)</f>
        <v>4510</v>
      </c>
      <c r="H501" s="279"/>
      <c r="I501" s="279">
        <v>4510</v>
      </c>
    </row>
    <row r="502" spans="1:9" s="287" customFormat="1" ht="31.5" x14ac:dyDescent="0.25">
      <c r="A502" s="273" t="s">
        <v>714</v>
      </c>
      <c r="B502" s="274" t="s">
        <v>520</v>
      </c>
      <c r="C502" s="274" t="s">
        <v>80</v>
      </c>
      <c r="D502" s="274" t="s">
        <v>35</v>
      </c>
      <c r="E502" s="274">
        <v>5201802</v>
      </c>
      <c r="F502" s="274" t="s">
        <v>458</v>
      </c>
      <c r="G502" s="275">
        <f>G503</f>
        <v>502.5</v>
      </c>
      <c r="H502" s="275"/>
      <c r="I502" s="275">
        <f>I503</f>
        <v>502.5</v>
      </c>
    </row>
    <row r="503" spans="1:9" s="287" customFormat="1" ht="15.75" x14ac:dyDescent="0.25">
      <c r="A503" s="276" t="s">
        <v>555</v>
      </c>
      <c r="B503" s="277" t="s">
        <v>520</v>
      </c>
      <c r="C503" s="277" t="s">
        <v>80</v>
      </c>
      <c r="D503" s="277" t="s">
        <v>35</v>
      </c>
      <c r="E503" s="277">
        <v>5201802</v>
      </c>
      <c r="F503" s="277">
        <v>610</v>
      </c>
      <c r="G503" s="279">
        <f>G504</f>
        <v>502.5</v>
      </c>
      <c r="H503" s="279">
        <f t="shared" ref="H503:I503" si="145">H504</f>
        <v>0</v>
      </c>
      <c r="I503" s="279">
        <f t="shared" si="145"/>
        <v>502.5</v>
      </c>
    </row>
    <row r="504" spans="1:9" s="287" customFormat="1" ht="15.75" x14ac:dyDescent="0.25">
      <c r="A504" s="276" t="s">
        <v>557</v>
      </c>
      <c r="B504" s="277" t="s">
        <v>520</v>
      </c>
      <c r="C504" s="277" t="s">
        <v>80</v>
      </c>
      <c r="D504" s="277" t="s">
        <v>35</v>
      </c>
      <c r="E504" s="277">
        <v>5201802</v>
      </c>
      <c r="F504" s="277">
        <v>612</v>
      </c>
      <c r="G504" s="279">
        <f>SUM(H504:I504)</f>
        <v>502.5</v>
      </c>
      <c r="H504" s="279"/>
      <c r="I504" s="279">
        <v>502.5</v>
      </c>
    </row>
    <row r="505" spans="1:9" s="306" customFormat="1" ht="15.75" x14ac:dyDescent="0.25">
      <c r="A505" s="273" t="s">
        <v>382</v>
      </c>
      <c r="B505" s="274" t="s">
        <v>520</v>
      </c>
      <c r="C505" s="274" t="s">
        <v>80</v>
      </c>
      <c r="D505" s="274" t="s">
        <v>80</v>
      </c>
      <c r="E505" s="274" t="s">
        <v>458</v>
      </c>
      <c r="F505" s="277"/>
      <c r="G505" s="275">
        <f>SUM(H505+I505)</f>
        <v>83302.900000000009</v>
      </c>
      <c r="H505" s="275">
        <f>H506+H513+H516</f>
        <v>3298.8</v>
      </c>
      <c r="I505" s="275">
        <f>I506+I513+I516</f>
        <v>80004.100000000006</v>
      </c>
    </row>
    <row r="506" spans="1:9" s="287" customFormat="1" ht="31.5" x14ac:dyDescent="0.25">
      <c r="A506" s="273" t="s">
        <v>715</v>
      </c>
      <c r="B506" s="274" t="s">
        <v>520</v>
      </c>
      <c r="C506" s="274" t="s">
        <v>80</v>
      </c>
      <c r="D506" s="274" t="s">
        <v>80</v>
      </c>
      <c r="E506" s="274" t="s">
        <v>716</v>
      </c>
      <c r="F506" s="274"/>
      <c r="G506" s="275">
        <f t="shared" ref="G506:G512" si="146">SUM(H506+I506)</f>
        <v>3583.7999999999997</v>
      </c>
      <c r="H506" s="275"/>
      <c r="I506" s="275">
        <f>I507+I510</f>
        <v>3583.7999999999997</v>
      </c>
    </row>
    <row r="507" spans="1:9" s="287" customFormat="1" ht="15.75" x14ac:dyDescent="0.25">
      <c r="A507" s="276" t="s">
        <v>510</v>
      </c>
      <c r="B507" s="277" t="s">
        <v>520</v>
      </c>
      <c r="C507" s="277" t="s">
        <v>80</v>
      </c>
      <c r="D507" s="277" t="s">
        <v>80</v>
      </c>
      <c r="E507" s="277" t="s">
        <v>498</v>
      </c>
      <c r="F507" s="277">
        <v>120</v>
      </c>
      <c r="G507" s="279">
        <f t="shared" si="146"/>
        <v>3179.6</v>
      </c>
      <c r="H507" s="279"/>
      <c r="I507" s="279">
        <f>SUM(I508:I509)</f>
        <v>3179.6</v>
      </c>
    </row>
    <row r="508" spans="1:9" s="287" customFormat="1" ht="15.75" x14ac:dyDescent="0.25">
      <c r="A508" s="276" t="s">
        <v>500</v>
      </c>
      <c r="B508" s="277" t="s">
        <v>520</v>
      </c>
      <c r="C508" s="277" t="s">
        <v>80</v>
      </c>
      <c r="D508" s="277" t="s">
        <v>80</v>
      </c>
      <c r="E508" s="277" t="s">
        <v>498</v>
      </c>
      <c r="F508" s="277">
        <v>121</v>
      </c>
      <c r="G508" s="279">
        <f t="shared" si="146"/>
        <v>3165.4</v>
      </c>
      <c r="H508" s="279"/>
      <c r="I508" s="279">
        <v>3165.4</v>
      </c>
    </row>
    <row r="509" spans="1:9" s="287" customFormat="1" ht="15.75" x14ac:dyDescent="0.25">
      <c r="A509" s="276" t="s">
        <v>501</v>
      </c>
      <c r="B509" s="277" t="s">
        <v>520</v>
      </c>
      <c r="C509" s="277" t="s">
        <v>80</v>
      </c>
      <c r="D509" s="277" t="s">
        <v>80</v>
      </c>
      <c r="E509" s="277" t="s">
        <v>498</v>
      </c>
      <c r="F509" s="277">
        <v>122</v>
      </c>
      <c r="G509" s="279">
        <f t="shared" si="146"/>
        <v>14.2</v>
      </c>
      <c r="H509" s="279"/>
      <c r="I509" s="279">
        <v>14.2</v>
      </c>
    </row>
    <row r="510" spans="1:9" s="287" customFormat="1" ht="15.75" x14ac:dyDescent="0.25">
      <c r="A510" s="276" t="s">
        <v>502</v>
      </c>
      <c r="B510" s="277" t="s">
        <v>520</v>
      </c>
      <c r="C510" s="277" t="s">
        <v>80</v>
      </c>
      <c r="D510" s="277" t="s">
        <v>80</v>
      </c>
      <c r="E510" s="277" t="s">
        <v>498</v>
      </c>
      <c r="F510" s="277">
        <v>240</v>
      </c>
      <c r="G510" s="279">
        <f t="shared" si="146"/>
        <v>404.2</v>
      </c>
      <c r="H510" s="279"/>
      <c r="I510" s="279">
        <f>SUM(I512+I511)</f>
        <v>404.2</v>
      </c>
    </row>
    <row r="511" spans="1:9" s="287" customFormat="1" ht="15.75" x14ac:dyDescent="0.25">
      <c r="A511" s="276" t="s">
        <v>503</v>
      </c>
      <c r="B511" s="277" t="s">
        <v>520</v>
      </c>
      <c r="C511" s="277" t="s">
        <v>80</v>
      </c>
      <c r="D511" s="277" t="s">
        <v>80</v>
      </c>
      <c r="E511" s="277" t="s">
        <v>498</v>
      </c>
      <c r="F511" s="277" t="s">
        <v>504</v>
      </c>
      <c r="G511" s="279">
        <f t="shared" si="146"/>
        <v>82.5</v>
      </c>
      <c r="H511" s="279"/>
      <c r="I511" s="279">
        <v>82.5</v>
      </c>
    </row>
    <row r="512" spans="1:9" s="306" customFormat="1" ht="15.75" x14ac:dyDescent="0.25">
      <c r="A512" s="276" t="s">
        <v>505</v>
      </c>
      <c r="B512" s="277" t="s">
        <v>520</v>
      </c>
      <c r="C512" s="277" t="s">
        <v>80</v>
      </c>
      <c r="D512" s="277" t="s">
        <v>80</v>
      </c>
      <c r="E512" s="277" t="s">
        <v>498</v>
      </c>
      <c r="F512" s="277">
        <v>244</v>
      </c>
      <c r="G512" s="279">
        <f t="shared" si="146"/>
        <v>321.7</v>
      </c>
      <c r="H512" s="279"/>
      <c r="I512" s="279">
        <v>321.7</v>
      </c>
    </row>
    <row r="513" spans="1:9" s="287" customFormat="1" ht="15.75" x14ac:dyDescent="0.25">
      <c r="A513" s="311" t="s">
        <v>717</v>
      </c>
      <c r="B513" s="312">
        <v>40</v>
      </c>
      <c r="C513" s="313">
        <v>9</v>
      </c>
      <c r="D513" s="313">
        <v>9</v>
      </c>
      <c r="E513" s="314">
        <v>5225804</v>
      </c>
      <c r="F513" s="312" t="s">
        <v>458</v>
      </c>
      <c r="G513" s="275">
        <f>G514</f>
        <v>76420.3</v>
      </c>
      <c r="H513" s="275">
        <f t="shared" ref="H513:I514" si="147">H514</f>
        <v>0</v>
      </c>
      <c r="I513" s="275">
        <f t="shared" si="147"/>
        <v>76420.3</v>
      </c>
    </row>
    <row r="514" spans="1:9" s="287" customFormat="1" ht="15.75" x14ac:dyDescent="0.25">
      <c r="A514" s="276" t="s">
        <v>597</v>
      </c>
      <c r="B514" s="316">
        <v>40</v>
      </c>
      <c r="C514" s="317">
        <v>9</v>
      </c>
      <c r="D514" s="317">
        <v>9</v>
      </c>
      <c r="E514" s="318">
        <v>5225804</v>
      </c>
      <c r="F514" s="316">
        <v>400</v>
      </c>
      <c r="G514" s="279">
        <f>G515</f>
        <v>76420.3</v>
      </c>
      <c r="H514" s="279">
        <f t="shared" si="147"/>
        <v>0</v>
      </c>
      <c r="I514" s="279">
        <f t="shared" si="147"/>
        <v>76420.3</v>
      </c>
    </row>
    <row r="515" spans="1:9" s="306" customFormat="1" ht="31.5" x14ac:dyDescent="0.25">
      <c r="A515" s="276" t="s">
        <v>599</v>
      </c>
      <c r="B515" s="316">
        <v>40</v>
      </c>
      <c r="C515" s="317">
        <v>9</v>
      </c>
      <c r="D515" s="317">
        <v>9</v>
      </c>
      <c r="E515" s="318">
        <v>5225804</v>
      </c>
      <c r="F515" s="316">
        <v>411</v>
      </c>
      <c r="G515" s="279">
        <f>SUM(H515:I515)</f>
        <v>76420.3</v>
      </c>
      <c r="H515" s="279"/>
      <c r="I515" s="279">
        <v>76420.3</v>
      </c>
    </row>
    <row r="516" spans="1:9" s="287" customFormat="1" ht="31.5" x14ac:dyDescent="0.25">
      <c r="A516" s="302" t="s">
        <v>718</v>
      </c>
      <c r="B516" s="310" t="s">
        <v>520</v>
      </c>
      <c r="C516" s="310" t="s">
        <v>80</v>
      </c>
      <c r="D516" s="310" t="s">
        <v>80</v>
      </c>
      <c r="E516" s="274" t="s">
        <v>719</v>
      </c>
      <c r="F516" s="274"/>
      <c r="G516" s="275">
        <f t="shared" ref="G516:I517" si="148">G517</f>
        <v>3298.8</v>
      </c>
      <c r="H516" s="275">
        <f t="shared" si="148"/>
        <v>3298.8</v>
      </c>
      <c r="I516" s="275">
        <f t="shared" si="148"/>
        <v>0</v>
      </c>
    </row>
    <row r="517" spans="1:9" s="287" customFormat="1" ht="15.75" x14ac:dyDescent="0.25">
      <c r="A517" s="276" t="s">
        <v>597</v>
      </c>
      <c r="B517" s="284" t="s">
        <v>520</v>
      </c>
      <c r="C517" s="284" t="s">
        <v>80</v>
      </c>
      <c r="D517" s="284" t="s">
        <v>80</v>
      </c>
      <c r="E517" s="277" t="s">
        <v>719</v>
      </c>
      <c r="F517" s="277" t="s">
        <v>598</v>
      </c>
      <c r="G517" s="279">
        <f t="shared" si="148"/>
        <v>3298.8</v>
      </c>
      <c r="H517" s="279">
        <f t="shared" si="148"/>
        <v>3298.8</v>
      </c>
      <c r="I517" s="279">
        <f t="shared" si="148"/>
        <v>0</v>
      </c>
    </row>
    <row r="518" spans="1:9" s="306" customFormat="1" ht="31.5" x14ac:dyDescent="0.25">
      <c r="A518" s="276" t="s">
        <v>599</v>
      </c>
      <c r="B518" s="284" t="s">
        <v>520</v>
      </c>
      <c r="C518" s="284" t="s">
        <v>80</v>
      </c>
      <c r="D518" s="284" t="s">
        <v>80</v>
      </c>
      <c r="E518" s="277" t="s">
        <v>719</v>
      </c>
      <c r="F518" s="277" t="s">
        <v>600</v>
      </c>
      <c r="G518" s="279">
        <f>SUM(H518:I518)</f>
        <v>3298.8</v>
      </c>
      <c r="H518" s="279">
        <v>3298.8</v>
      </c>
      <c r="I518" s="279"/>
    </row>
    <row r="519" spans="1:9" s="306" customFormat="1" ht="15.75" x14ac:dyDescent="0.25">
      <c r="A519" s="273" t="s">
        <v>472</v>
      </c>
      <c r="B519" s="274" t="s">
        <v>520</v>
      </c>
      <c r="C519" s="274">
        <v>10</v>
      </c>
      <c r="D519" s="274" t="s">
        <v>458</v>
      </c>
      <c r="E519" s="274" t="s">
        <v>458</v>
      </c>
      <c r="F519" s="274" t="s">
        <v>458</v>
      </c>
      <c r="G519" s="275">
        <f t="shared" ref="G519:G539" si="149">SUM(H519+I519)</f>
        <v>127776.5</v>
      </c>
      <c r="H519" s="275">
        <f>SUM(H520+H523)</f>
        <v>6484.4</v>
      </c>
      <c r="I519" s="275">
        <f>SUM(I523+I533+I547)</f>
        <v>121292.1</v>
      </c>
    </row>
    <row r="520" spans="1:9" s="306" customFormat="1" ht="15.75" x14ac:dyDescent="0.25">
      <c r="A520" s="273" t="s">
        <v>720</v>
      </c>
      <c r="B520" s="274" t="s">
        <v>520</v>
      </c>
      <c r="C520" s="274">
        <v>10</v>
      </c>
      <c r="D520" s="274" t="s">
        <v>24</v>
      </c>
      <c r="E520" s="274"/>
      <c r="F520" s="274"/>
      <c r="G520" s="275">
        <f t="shared" si="149"/>
        <v>5825.5</v>
      </c>
      <c r="H520" s="275">
        <f>H521</f>
        <v>5825.5</v>
      </c>
      <c r="I520" s="275"/>
    </row>
    <row r="521" spans="1:9" s="306" customFormat="1" ht="15.75" x14ac:dyDescent="0.25">
      <c r="A521" s="276" t="s">
        <v>721</v>
      </c>
      <c r="B521" s="277" t="s">
        <v>520</v>
      </c>
      <c r="C521" s="277">
        <v>10</v>
      </c>
      <c r="D521" s="277" t="s">
        <v>24</v>
      </c>
      <c r="E521" s="277">
        <v>4910100</v>
      </c>
      <c r="F521" s="277" t="s">
        <v>722</v>
      </c>
      <c r="G521" s="279">
        <f t="shared" si="149"/>
        <v>5825.5</v>
      </c>
      <c r="H521" s="279">
        <f>H522</f>
        <v>5825.5</v>
      </c>
      <c r="I521" s="275"/>
    </row>
    <row r="522" spans="1:9" s="306" customFormat="1" ht="15.75" x14ac:dyDescent="0.25">
      <c r="A522" s="276" t="s">
        <v>723</v>
      </c>
      <c r="B522" s="277" t="s">
        <v>520</v>
      </c>
      <c r="C522" s="277">
        <v>10</v>
      </c>
      <c r="D522" s="277" t="s">
        <v>24</v>
      </c>
      <c r="E522" s="277">
        <v>4910100</v>
      </c>
      <c r="F522" s="277">
        <v>321</v>
      </c>
      <c r="G522" s="279">
        <f t="shared" si="149"/>
        <v>5825.5</v>
      </c>
      <c r="H522" s="279">
        <v>5825.5</v>
      </c>
      <c r="I522" s="275"/>
    </row>
    <row r="523" spans="1:9" s="306" customFormat="1" ht="15.75" x14ac:dyDescent="0.25">
      <c r="A523" s="273" t="s">
        <v>388</v>
      </c>
      <c r="B523" s="274" t="s">
        <v>520</v>
      </c>
      <c r="C523" s="274">
        <v>10</v>
      </c>
      <c r="D523" s="274" t="s">
        <v>30</v>
      </c>
      <c r="E523" s="274" t="s">
        <v>458</v>
      </c>
      <c r="F523" s="274" t="s">
        <v>458</v>
      </c>
      <c r="G523" s="275">
        <f t="shared" si="149"/>
        <v>32357.9</v>
      </c>
      <c r="H523" s="275">
        <f>H524+H527+H530</f>
        <v>658.9</v>
      </c>
      <c r="I523" s="275">
        <f>I524+I527+I530</f>
        <v>31699</v>
      </c>
    </row>
    <row r="524" spans="1:9" s="287" customFormat="1" ht="31.5" x14ac:dyDescent="0.25">
      <c r="A524" s="273" t="s">
        <v>724</v>
      </c>
      <c r="B524" s="274" t="s">
        <v>520</v>
      </c>
      <c r="C524" s="274">
        <v>10</v>
      </c>
      <c r="D524" s="274" t="s">
        <v>30</v>
      </c>
      <c r="E524" s="274">
        <v>5055409</v>
      </c>
      <c r="F524" s="274" t="s">
        <v>458</v>
      </c>
      <c r="G524" s="275">
        <f t="shared" si="149"/>
        <v>18634</v>
      </c>
      <c r="H524" s="275"/>
      <c r="I524" s="275">
        <f>I525</f>
        <v>18634</v>
      </c>
    </row>
    <row r="525" spans="1:9" s="287" customFormat="1" ht="15.75" x14ac:dyDescent="0.25">
      <c r="A525" s="276" t="s">
        <v>725</v>
      </c>
      <c r="B525" s="277" t="s">
        <v>520</v>
      </c>
      <c r="C525" s="277">
        <v>10</v>
      </c>
      <c r="D525" s="277" t="s">
        <v>30</v>
      </c>
      <c r="E525" s="277">
        <v>5055409</v>
      </c>
      <c r="F525" s="277">
        <v>610</v>
      </c>
      <c r="G525" s="279">
        <f t="shared" si="149"/>
        <v>18634</v>
      </c>
      <c r="H525" s="279"/>
      <c r="I525" s="279">
        <f>SUM(I526)</f>
        <v>18634</v>
      </c>
    </row>
    <row r="526" spans="1:9" s="306" customFormat="1" ht="15.75" x14ac:dyDescent="0.25">
      <c r="A526" s="276" t="s">
        <v>557</v>
      </c>
      <c r="B526" s="277" t="s">
        <v>520</v>
      </c>
      <c r="C526" s="277">
        <v>10</v>
      </c>
      <c r="D526" s="277" t="s">
        <v>30</v>
      </c>
      <c r="E526" s="277">
        <v>5055409</v>
      </c>
      <c r="F526" s="277">
        <v>612</v>
      </c>
      <c r="G526" s="279">
        <f t="shared" si="149"/>
        <v>18634</v>
      </c>
      <c r="H526" s="279"/>
      <c r="I526" s="279">
        <v>18634</v>
      </c>
    </row>
    <row r="527" spans="1:9" s="287" customFormat="1" ht="15.75" x14ac:dyDescent="0.25">
      <c r="A527" s="273" t="s">
        <v>726</v>
      </c>
      <c r="B527" s="274" t="s">
        <v>520</v>
      </c>
      <c r="C527" s="274">
        <v>10</v>
      </c>
      <c r="D527" s="274" t="s">
        <v>30</v>
      </c>
      <c r="E527" s="274">
        <v>5058005</v>
      </c>
      <c r="F527" s="274" t="s">
        <v>458</v>
      </c>
      <c r="G527" s="275">
        <f t="shared" si="149"/>
        <v>13065</v>
      </c>
      <c r="H527" s="275"/>
      <c r="I527" s="275">
        <f>I528</f>
        <v>13065</v>
      </c>
    </row>
    <row r="528" spans="1:9" s="287" customFormat="1" ht="15.75" x14ac:dyDescent="0.25">
      <c r="A528" s="276" t="s">
        <v>628</v>
      </c>
      <c r="B528" s="277" t="s">
        <v>520</v>
      </c>
      <c r="C528" s="277">
        <v>10</v>
      </c>
      <c r="D528" s="277" t="s">
        <v>30</v>
      </c>
      <c r="E528" s="277">
        <v>5058005</v>
      </c>
      <c r="F528" s="277">
        <v>620</v>
      </c>
      <c r="G528" s="279">
        <f t="shared" si="149"/>
        <v>13065</v>
      </c>
      <c r="H528" s="279"/>
      <c r="I528" s="279">
        <f>SUM(I529)</f>
        <v>13065</v>
      </c>
    </row>
    <row r="529" spans="1:9" s="306" customFormat="1" ht="15.75" x14ac:dyDescent="0.25">
      <c r="A529" s="276" t="s">
        <v>585</v>
      </c>
      <c r="B529" s="277" t="s">
        <v>520</v>
      </c>
      <c r="C529" s="277">
        <v>10</v>
      </c>
      <c r="D529" s="277" t="s">
        <v>30</v>
      </c>
      <c r="E529" s="277">
        <v>5058005</v>
      </c>
      <c r="F529" s="277">
        <v>622</v>
      </c>
      <c r="G529" s="279">
        <f t="shared" si="149"/>
        <v>13065</v>
      </c>
      <c r="H529" s="279"/>
      <c r="I529" s="279">
        <v>13065</v>
      </c>
    </row>
    <row r="530" spans="1:9" s="287" customFormat="1" ht="15.75" x14ac:dyDescent="0.25">
      <c r="A530" s="273" t="s">
        <v>727</v>
      </c>
      <c r="B530" s="274" t="s">
        <v>520</v>
      </c>
      <c r="C530" s="274">
        <v>10</v>
      </c>
      <c r="D530" s="274" t="s">
        <v>30</v>
      </c>
      <c r="E530" s="274">
        <v>5140100</v>
      </c>
      <c r="F530" s="274"/>
      <c r="G530" s="275">
        <f t="shared" si="149"/>
        <v>658.9</v>
      </c>
      <c r="H530" s="275">
        <f>H531</f>
        <v>658.9</v>
      </c>
      <c r="I530" s="275"/>
    </row>
    <row r="531" spans="1:9" s="287" customFormat="1" ht="15.75" x14ac:dyDescent="0.25">
      <c r="A531" s="276" t="s">
        <v>721</v>
      </c>
      <c r="B531" s="277" t="s">
        <v>520</v>
      </c>
      <c r="C531" s="277">
        <v>10</v>
      </c>
      <c r="D531" s="277" t="s">
        <v>30</v>
      </c>
      <c r="E531" s="277">
        <v>5140100</v>
      </c>
      <c r="F531" s="277" t="s">
        <v>722</v>
      </c>
      <c r="G531" s="279">
        <f t="shared" si="149"/>
        <v>658.9</v>
      </c>
      <c r="H531" s="279">
        <f>SUM(H532)</f>
        <v>658.9</v>
      </c>
      <c r="I531" s="279"/>
    </row>
    <row r="532" spans="1:9" s="306" customFormat="1" ht="31.5" x14ac:dyDescent="0.25">
      <c r="A532" s="276" t="s">
        <v>728</v>
      </c>
      <c r="B532" s="277" t="s">
        <v>520</v>
      </c>
      <c r="C532" s="277">
        <v>10</v>
      </c>
      <c r="D532" s="277" t="s">
        <v>30</v>
      </c>
      <c r="E532" s="277">
        <v>5140100</v>
      </c>
      <c r="F532" s="277" t="s">
        <v>729</v>
      </c>
      <c r="G532" s="279">
        <f t="shared" si="149"/>
        <v>658.9</v>
      </c>
      <c r="H532" s="279">
        <v>658.9</v>
      </c>
      <c r="I532" s="279"/>
    </row>
    <row r="533" spans="1:9" s="306" customFormat="1" ht="15.75" x14ac:dyDescent="0.25">
      <c r="A533" s="273" t="s">
        <v>475</v>
      </c>
      <c r="B533" s="274" t="s">
        <v>520</v>
      </c>
      <c r="C533" s="274">
        <v>10</v>
      </c>
      <c r="D533" s="274" t="s">
        <v>35</v>
      </c>
      <c r="E533" s="274" t="s">
        <v>458</v>
      </c>
      <c r="F533" s="274" t="s">
        <v>458</v>
      </c>
      <c r="G533" s="275">
        <f t="shared" si="149"/>
        <v>75499.3</v>
      </c>
      <c r="H533" s="275"/>
      <c r="I533" s="275">
        <f>I534+I537+I542</f>
        <v>75499.3</v>
      </c>
    </row>
    <row r="534" spans="1:9" s="287" customFormat="1" ht="31.5" x14ac:dyDescent="0.25">
      <c r="A534" s="273" t="s">
        <v>730</v>
      </c>
      <c r="B534" s="274" t="s">
        <v>520</v>
      </c>
      <c r="C534" s="274">
        <v>10</v>
      </c>
      <c r="D534" s="274" t="s">
        <v>35</v>
      </c>
      <c r="E534" s="274">
        <v>5050502</v>
      </c>
      <c r="F534" s="274" t="s">
        <v>458</v>
      </c>
      <c r="G534" s="275">
        <f t="shared" si="149"/>
        <v>744.3</v>
      </c>
      <c r="H534" s="275"/>
      <c r="I534" s="275">
        <f>I535</f>
        <v>744.3</v>
      </c>
    </row>
    <row r="535" spans="1:9" s="287" customFormat="1" ht="15.75" x14ac:dyDescent="0.25">
      <c r="A535" s="276" t="s">
        <v>731</v>
      </c>
      <c r="B535" s="277" t="s">
        <v>520</v>
      </c>
      <c r="C535" s="277">
        <v>10</v>
      </c>
      <c r="D535" s="277" t="s">
        <v>35</v>
      </c>
      <c r="E535" s="277">
        <v>5050502</v>
      </c>
      <c r="F535" s="277">
        <v>310</v>
      </c>
      <c r="G535" s="279">
        <f t="shared" si="149"/>
        <v>744.3</v>
      </c>
      <c r="H535" s="279"/>
      <c r="I535" s="279">
        <f>I536</f>
        <v>744.3</v>
      </c>
    </row>
    <row r="536" spans="1:9" s="306" customFormat="1" ht="15.75" x14ac:dyDescent="0.25">
      <c r="A536" s="276" t="s">
        <v>732</v>
      </c>
      <c r="B536" s="277" t="s">
        <v>520</v>
      </c>
      <c r="C536" s="277">
        <v>10</v>
      </c>
      <c r="D536" s="277" t="s">
        <v>35</v>
      </c>
      <c r="E536" s="277">
        <v>5050502</v>
      </c>
      <c r="F536" s="277">
        <v>313</v>
      </c>
      <c r="G536" s="279">
        <f t="shared" si="149"/>
        <v>744.3</v>
      </c>
      <c r="H536" s="279"/>
      <c r="I536" s="279">
        <v>744.3</v>
      </c>
    </row>
    <row r="537" spans="1:9" s="287" customFormat="1" ht="63" x14ac:dyDescent="0.25">
      <c r="A537" s="273" t="s">
        <v>733</v>
      </c>
      <c r="B537" s="274" t="s">
        <v>520</v>
      </c>
      <c r="C537" s="274">
        <v>10</v>
      </c>
      <c r="D537" s="274" t="s">
        <v>35</v>
      </c>
      <c r="E537" s="274">
        <v>5140100</v>
      </c>
      <c r="F537" s="274"/>
      <c r="G537" s="275">
        <f t="shared" si="149"/>
        <v>4355.7</v>
      </c>
      <c r="H537" s="275"/>
      <c r="I537" s="275">
        <f>I538+I540</f>
        <v>4355.7</v>
      </c>
    </row>
    <row r="538" spans="1:9" s="287" customFormat="1" ht="15.75" x14ac:dyDescent="0.25">
      <c r="A538" s="276" t="s">
        <v>731</v>
      </c>
      <c r="B538" s="277" t="s">
        <v>520</v>
      </c>
      <c r="C538" s="277">
        <v>10</v>
      </c>
      <c r="D538" s="277" t="s">
        <v>35</v>
      </c>
      <c r="E538" s="277">
        <v>5140100</v>
      </c>
      <c r="F538" s="277">
        <v>310</v>
      </c>
      <c r="G538" s="279">
        <f t="shared" si="149"/>
        <v>4355.7</v>
      </c>
      <c r="H538" s="279"/>
      <c r="I538" s="279">
        <f>SUM(I539)</f>
        <v>4355.7</v>
      </c>
    </row>
    <row r="539" spans="1:9" s="287" customFormat="1" ht="15.75" x14ac:dyDescent="0.25">
      <c r="A539" s="276" t="s">
        <v>732</v>
      </c>
      <c r="B539" s="277" t="s">
        <v>520</v>
      </c>
      <c r="C539" s="277">
        <v>10</v>
      </c>
      <c r="D539" s="277" t="s">
        <v>35</v>
      </c>
      <c r="E539" s="277">
        <v>5140100</v>
      </c>
      <c r="F539" s="277">
        <v>313</v>
      </c>
      <c r="G539" s="279">
        <f t="shared" si="149"/>
        <v>4355.7</v>
      </c>
      <c r="H539" s="279"/>
      <c r="I539" s="279">
        <v>4355.7</v>
      </c>
    </row>
    <row r="540" spans="1:9" s="287" customFormat="1" ht="15.75" x14ac:dyDescent="0.25">
      <c r="A540" s="276"/>
      <c r="B540" s="277"/>
      <c r="C540" s="277"/>
      <c r="D540" s="277"/>
      <c r="E540" s="277"/>
      <c r="F540" s="277"/>
      <c r="G540" s="279"/>
      <c r="H540" s="279"/>
      <c r="I540" s="279"/>
    </row>
    <row r="541" spans="1:9" s="306" customFormat="1" ht="15.75" x14ac:dyDescent="0.25">
      <c r="A541" s="276"/>
      <c r="B541" s="277"/>
      <c r="C541" s="277"/>
      <c r="D541" s="277"/>
      <c r="E541" s="277"/>
      <c r="F541" s="277"/>
      <c r="G541" s="279"/>
      <c r="H541" s="279"/>
      <c r="I541" s="279"/>
    </row>
    <row r="542" spans="1:9" s="287" customFormat="1" ht="63" x14ac:dyDescent="0.25">
      <c r="A542" s="273" t="s">
        <v>734</v>
      </c>
      <c r="B542" s="274" t="s">
        <v>520</v>
      </c>
      <c r="C542" s="274">
        <v>10</v>
      </c>
      <c r="D542" s="274" t="s">
        <v>35</v>
      </c>
      <c r="E542" s="274">
        <v>5201300</v>
      </c>
      <c r="F542" s="274" t="s">
        <v>458</v>
      </c>
      <c r="G542" s="275">
        <f t="shared" ref="G542:G551" si="150">SUM(H542+I542)</f>
        <v>70399.3</v>
      </c>
      <c r="H542" s="275"/>
      <c r="I542" s="275">
        <f>I543+I545</f>
        <v>70399.3</v>
      </c>
    </row>
    <row r="543" spans="1:9" s="287" customFormat="1" ht="15.75" x14ac:dyDescent="0.25">
      <c r="A543" s="276" t="s">
        <v>525</v>
      </c>
      <c r="B543" s="277" t="s">
        <v>520</v>
      </c>
      <c r="C543" s="277">
        <v>10</v>
      </c>
      <c r="D543" s="277" t="s">
        <v>35</v>
      </c>
      <c r="E543" s="277">
        <v>5201300</v>
      </c>
      <c r="F543" s="277">
        <v>240</v>
      </c>
      <c r="G543" s="279">
        <f t="shared" si="150"/>
        <v>3951.6</v>
      </c>
      <c r="H543" s="279"/>
      <c r="I543" s="279">
        <f>SUM(I544)</f>
        <v>3951.6</v>
      </c>
    </row>
    <row r="544" spans="1:9" s="287" customFormat="1" ht="15.75" x14ac:dyDescent="0.25">
      <c r="A544" s="276" t="s">
        <v>526</v>
      </c>
      <c r="B544" s="277" t="s">
        <v>520</v>
      </c>
      <c r="C544" s="277">
        <v>10</v>
      </c>
      <c r="D544" s="277" t="s">
        <v>35</v>
      </c>
      <c r="E544" s="277">
        <v>5201300</v>
      </c>
      <c r="F544" s="277">
        <v>244</v>
      </c>
      <c r="G544" s="279">
        <f t="shared" si="150"/>
        <v>3951.6</v>
      </c>
      <c r="H544" s="279"/>
      <c r="I544" s="279">
        <v>3951.6</v>
      </c>
    </row>
    <row r="545" spans="1:9" s="287" customFormat="1" ht="15.75" x14ac:dyDescent="0.25">
      <c r="A545" s="276" t="s">
        <v>731</v>
      </c>
      <c r="B545" s="277" t="s">
        <v>520</v>
      </c>
      <c r="C545" s="277">
        <v>10</v>
      </c>
      <c r="D545" s="277" t="s">
        <v>35</v>
      </c>
      <c r="E545" s="277">
        <v>5201300</v>
      </c>
      <c r="F545" s="277">
        <v>310</v>
      </c>
      <c r="G545" s="279">
        <f t="shared" si="150"/>
        <v>66447.7</v>
      </c>
      <c r="H545" s="279"/>
      <c r="I545" s="279">
        <f>SUM(I546)</f>
        <v>66447.7</v>
      </c>
    </row>
    <row r="546" spans="1:9" s="306" customFormat="1" ht="15.75" x14ac:dyDescent="0.25">
      <c r="A546" s="276" t="s">
        <v>732</v>
      </c>
      <c r="B546" s="277" t="s">
        <v>520</v>
      </c>
      <c r="C546" s="277">
        <v>10</v>
      </c>
      <c r="D546" s="277" t="s">
        <v>35</v>
      </c>
      <c r="E546" s="277">
        <v>5201300</v>
      </c>
      <c r="F546" s="277">
        <v>313</v>
      </c>
      <c r="G546" s="279">
        <f t="shared" si="150"/>
        <v>66447.7</v>
      </c>
      <c r="H546" s="279"/>
      <c r="I546" s="279">
        <v>66447.7</v>
      </c>
    </row>
    <row r="547" spans="1:9" s="306" customFormat="1" ht="15.75" x14ac:dyDescent="0.25">
      <c r="A547" s="273" t="s">
        <v>422</v>
      </c>
      <c r="B547" s="274" t="s">
        <v>520</v>
      </c>
      <c r="C547" s="274">
        <v>10</v>
      </c>
      <c r="D547" s="274" t="s">
        <v>41</v>
      </c>
      <c r="E547" s="274" t="s">
        <v>458</v>
      </c>
      <c r="F547" s="274" t="s">
        <v>458</v>
      </c>
      <c r="G547" s="275">
        <f t="shared" si="150"/>
        <v>14093.8</v>
      </c>
      <c r="H547" s="275"/>
      <c r="I547" s="275">
        <f>I548</f>
        <v>14093.8</v>
      </c>
    </row>
    <row r="548" spans="1:9" s="287" customFormat="1" ht="15.75" x14ac:dyDescent="0.25">
      <c r="A548" s="273" t="s">
        <v>735</v>
      </c>
      <c r="B548" s="274" t="s">
        <v>520</v>
      </c>
      <c r="C548" s="274">
        <v>10</v>
      </c>
      <c r="D548" s="274" t="s">
        <v>41</v>
      </c>
      <c r="E548" s="274" t="s">
        <v>498</v>
      </c>
      <c r="F548" s="274" t="s">
        <v>458</v>
      </c>
      <c r="G548" s="275">
        <f t="shared" si="150"/>
        <v>14093.8</v>
      </c>
      <c r="H548" s="275"/>
      <c r="I548" s="275">
        <f>I549+I552</f>
        <v>14093.8</v>
      </c>
    </row>
    <row r="549" spans="1:9" s="287" customFormat="1" ht="15.75" x14ac:dyDescent="0.25">
      <c r="A549" s="276" t="s">
        <v>510</v>
      </c>
      <c r="B549" s="277" t="s">
        <v>520</v>
      </c>
      <c r="C549" s="277">
        <v>10</v>
      </c>
      <c r="D549" s="277" t="s">
        <v>41</v>
      </c>
      <c r="E549" s="277" t="s">
        <v>498</v>
      </c>
      <c r="F549" s="277">
        <v>120</v>
      </c>
      <c r="G549" s="279">
        <f t="shared" si="150"/>
        <v>12472.4</v>
      </c>
      <c r="H549" s="279"/>
      <c r="I549" s="279">
        <f>SUM(I550:I551)</f>
        <v>12472.4</v>
      </c>
    </row>
    <row r="550" spans="1:9" s="287" customFormat="1" ht="15.75" x14ac:dyDescent="0.25">
      <c r="A550" s="276" t="s">
        <v>500</v>
      </c>
      <c r="B550" s="277" t="s">
        <v>520</v>
      </c>
      <c r="C550" s="277">
        <v>10</v>
      </c>
      <c r="D550" s="277" t="s">
        <v>41</v>
      </c>
      <c r="E550" s="277" t="s">
        <v>498</v>
      </c>
      <c r="F550" s="277">
        <v>121</v>
      </c>
      <c r="G550" s="279">
        <f t="shared" si="150"/>
        <v>12209.3</v>
      </c>
      <c r="H550" s="279"/>
      <c r="I550" s="279">
        <v>12209.3</v>
      </c>
    </row>
    <row r="551" spans="1:9" s="287" customFormat="1" ht="15.75" x14ac:dyDescent="0.25">
      <c r="A551" s="276" t="s">
        <v>501</v>
      </c>
      <c r="B551" s="277" t="s">
        <v>520</v>
      </c>
      <c r="C551" s="277">
        <v>10</v>
      </c>
      <c r="D551" s="277" t="s">
        <v>41</v>
      </c>
      <c r="E551" s="277" t="s">
        <v>498</v>
      </c>
      <c r="F551" s="277">
        <v>122</v>
      </c>
      <c r="G551" s="279">
        <f t="shared" si="150"/>
        <v>263.10000000000002</v>
      </c>
      <c r="H551" s="279"/>
      <c r="I551" s="279">
        <v>263.10000000000002</v>
      </c>
    </row>
    <row r="552" spans="1:9" s="287" customFormat="1" ht="15.75" x14ac:dyDescent="0.25">
      <c r="A552" s="276" t="s">
        <v>736</v>
      </c>
      <c r="B552" s="277" t="s">
        <v>520</v>
      </c>
      <c r="C552" s="277">
        <v>10</v>
      </c>
      <c r="D552" s="277" t="s">
        <v>41</v>
      </c>
      <c r="E552" s="277" t="s">
        <v>498</v>
      </c>
      <c r="F552" s="277">
        <v>240</v>
      </c>
      <c r="G552" s="279">
        <f>SUM(H552+I552)</f>
        <v>1621.3999999999999</v>
      </c>
      <c r="H552" s="279"/>
      <c r="I552" s="279">
        <f>SUM(I553:I554)</f>
        <v>1621.3999999999999</v>
      </c>
    </row>
    <row r="553" spans="1:9" s="287" customFormat="1" ht="15.75" x14ac:dyDescent="0.25">
      <c r="A553" s="276" t="s">
        <v>503</v>
      </c>
      <c r="B553" s="277" t="s">
        <v>520</v>
      </c>
      <c r="C553" s="277">
        <v>10</v>
      </c>
      <c r="D553" s="277" t="s">
        <v>41</v>
      </c>
      <c r="E553" s="277" t="s">
        <v>498</v>
      </c>
      <c r="F553" s="277">
        <v>242</v>
      </c>
      <c r="G553" s="279">
        <f>SUM(H553+I553)</f>
        <v>317.3</v>
      </c>
      <c r="H553" s="279"/>
      <c r="I553" s="279">
        <v>317.3</v>
      </c>
    </row>
    <row r="554" spans="1:9" s="306" customFormat="1" ht="15.75" x14ac:dyDescent="0.25">
      <c r="A554" s="276" t="s">
        <v>526</v>
      </c>
      <c r="B554" s="277" t="s">
        <v>520</v>
      </c>
      <c r="C554" s="277">
        <v>10</v>
      </c>
      <c r="D554" s="277" t="s">
        <v>41</v>
      </c>
      <c r="E554" s="277" t="s">
        <v>498</v>
      </c>
      <c r="F554" s="277">
        <v>244</v>
      </c>
      <c r="G554" s="279">
        <f>SUM(H554+I554)</f>
        <v>1304.0999999999999</v>
      </c>
      <c r="H554" s="279"/>
      <c r="I554" s="279">
        <v>1304.0999999999999</v>
      </c>
    </row>
    <row r="555" spans="1:9" s="287" customFormat="1" ht="15.75" x14ac:dyDescent="0.25">
      <c r="A555" s="273" t="s">
        <v>476</v>
      </c>
      <c r="B555" s="274" t="s">
        <v>520</v>
      </c>
      <c r="C555" s="274">
        <v>11</v>
      </c>
      <c r="D555" s="274" t="s">
        <v>458</v>
      </c>
      <c r="E555" s="274" t="s">
        <v>458</v>
      </c>
      <c r="F555" s="274" t="s">
        <v>458</v>
      </c>
      <c r="G555" s="275">
        <f>SUM(H555:I555)</f>
        <v>59787.8</v>
      </c>
      <c r="H555" s="275">
        <f>H556</f>
        <v>9062</v>
      </c>
      <c r="I555" s="275">
        <f>I556+I560</f>
        <v>50725.8</v>
      </c>
    </row>
    <row r="556" spans="1:9" s="306" customFormat="1" ht="15.75" x14ac:dyDescent="0.25">
      <c r="A556" s="273" t="s">
        <v>432</v>
      </c>
      <c r="B556" s="274" t="s">
        <v>520</v>
      </c>
      <c r="C556" s="274">
        <v>11</v>
      </c>
      <c r="D556" s="274" t="s">
        <v>27</v>
      </c>
      <c r="E556" s="274" t="s">
        <v>458</v>
      </c>
      <c r="F556" s="274" t="s">
        <v>458</v>
      </c>
      <c r="G556" s="275">
        <f>SUM(H558:I558)</f>
        <v>50725.8</v>
      </c>
      <c r="H556" s="275">
        <f>H557+H560</f>
        <v>9062</v>
      </c>
      <c r="I556" s="275">
        <f>I557+I560</f>
        <v>50725.8</v>
      </c>
    </row>
    <row r="557" spans="1:9" s="287" customFormat="1" ht="31.5" x14ac:dyDescent="0.25">
      <c r="A557" s="273" t="s">
        <v>737</v>
      </c>
      <c r="B557" s="274" t="s">
        <v>520</v>
      </c>
      <c r="C557" s="274">
        <v>11</v>
      </c>
      <c r="D557" s="274" t="s">
        <v>27</v>
      </c>
      <c r="E557" s="274">
        <v>5223500</v>
      </c>
      <c r="F557" s="274" t="s">
        <v>458</v>
      </c>
      <c r="G557" s="275">
        <f>G558</f>
        <v>50725.8</v>
      </c>
      <c r="H557" s="275">
        <f t="shared" ref="H557:I558" si="151">H558</f>
        <v>0</v>
      </c>
      <c r="I557" s="275">
        <f t="shared" si="151"/>
        <v>50725.8</v>
      </c>
    </row>
    <row r="558" spans="1:9" s="287" customFormat="1" ht="15.75" x14ac:dyDescent="0.25">
      <c r="A558" s="276" t="s">
        <v>597</v>
      </c>
      <c r="B558" s="277" t="s">
        <v>520</v>
      </c>
      <c r="C558" s="277">
        <v>11</v>
      </c>
      <c r="D558" s="277" t="s">
        <v>27</v>
      </c>
      <c r="E558" s="277">
        <v>5223500</v>
      </c>
      <c r="F558" s="277">
        <v>400</v>
      </c>
      <c r="G558" s="279">
        <f>SUM(H558:I558)</f>
        <v>50725.8</v>
      </c>
      <c r="H558" s="279">
        <f t="shared" si="151"/>
        <v>0</v>
      </c>
      <c r="I558" s="279">
        <f t="shared" si="151"/>
        <v>50725.8</v>
      </c>
    </row>
    <row r="559" spans="1:9" s="306" customFormat="1" ht="31.5" x14ac:dyDescent="0.25">
      <c r="A559" s="276" t="s">
        <v>599</v>
      </c>
      <c r="B559" s="277" t="s">
        <v>520</v>
      </c>
      <c r="C559" s="277">
        <v>11</v>
      </c>
      <c r="D559" s="277" t="s">
        <v>27</v>
      </c>
      <c r="E559" s="277">
        <v>5223500</v>
      </c>
      <c r="F559" s="277">
        <v>411</v>
      </c>
      <c r="G559" s="279">
        <f>SUM(H559:I559)</f>
        <v>50725.8</v>
      </c>
      <c r="H559" s="279"/>
      <c r="I559" s="279">
        <v>50725.8</v>
      </c>
    </row>
    <row r="560" spans="1:9" s="287" customFormat="1" ht="31.5" x14ac:dyDescent="0.25">
      <c r="A560" s="302" t="s">
        <v>738</v>
      </c>
      <c r="B560" s="310" t="s">
        <v>520</v>
      </c>
      <c r="C560" s="310" t="s">
        <v>50</v>
      </c>
      <c r="D560" s="310" t="s">
        <v>27</v>
      </c>
      <c r="E560" s="274" t="s">
        <v>739</v>
      </c>
      <c r="F560" s="274"/>
      <c r="G560" s="275">
        <f t="shared" ref="G560:I561" si="152">G561</f>
        <v>9062.1</v>
      </c>
      <c r="H560" s="275">
        <f t="shared" si="152"/>
        <v>9062</v>
      </c>
      <c r="I560" s="275">
        <f t="shared" si="152"/>
        <v>0</v>
      </c>
    </row>
    <row r="561" spans="1:9" s="287" customFormat="1" ht="15.75" x14ac:dyDescent="0.25">
      <c r="A561" s="276" t="s">
        <v>597</v>
      </c>
      <c r="B561" s="284" t="s">
        <v>520</v>
      </c>
      <c r="C561" s="284" t="s">
        <v>50</v>
      </c>
      <c r="D561" s="284" t="s">
        <v>27</v>
      </c>
      <c r="E561" s="277" t="s">
        <v>739</v>
      </c>
      <c r="F561" s="277" t="s">
        <v>598</v>
      </c>
      <c r="G561" s="279">
        <f t="shared" si="152"/>
        <v>9062.1</v>
      </c>
      <c r="H561" s="279">
        <v>9062</v>
      </c>
      <c r="I561" s="279">
        <f t="shared" si="152"/>
        <v>0</v>
      </c>
    </row>
    <row r="562" spans="1:9" s="306" customFormat="1" ht="31.5" x14ac:dyDescent="0.25">
      <c r="A562" s="276" t="s">
        <v>599</v>
      </c>
      <c r="B562" s="284" t="s">
        <v>520</v>
      </c>
      <c r="C562" s="284" t="s">
        <v>50</v>
      </c>
      <c r="D562" s="284" t="s">
        <v>27</v>
      </c>
      <c r="E562" s="277" t="s">
        <v>739</v>
      </c>
      <c r="F562" s="277" t="s">
        <v>600</v>
      </c>
      <c r="G562" s="279">
        <f>SUM(H562:I562)</f>
        <v>9062.1</v>
      </c>
      <c r="H562" s="279">
        <v>9062.1</v>
      </c>
      <c r="I562" s="279"/>
    </row>
    <row r="563" spans="1:9" s="306" customFormat="1" ht="15.75" x14ac:dyDescent="0.25">
      <c r="A563" s="273" t="s">
        <v>478</v>
      </c>
      <c r="B563" s="274" t="s">
        <v>520</v>
      </c>
      <c r="C563" s="274" t="s">
        <v>142</v>
      </c>
      <c r="D563" s="274"/>
      <c r="E563" s="274"/>
      <c r="F563" s="274"/>
      <c r="G563" s="275">
        <f>H563+I563</f>
        <v>12111.099999999999</v>
      </c>
      <c r="H563" s="275">
        <f>H564+H571</f>
        <v>12111.099999999999</v>
      </c>
      <c r="I563" s="275"/>
    </row>
    <row r="564" spans="1:9" s="306" customFormat="1" ht="15.75" x14ac:dyDescent="0.25">
      <c r="A564" s="273" t="s">
        <v>479</v>
      </c>
      <c r="B564" s="274" t="s">
        <v>520</v>
      </c>
      <c r="C564" s="274">
        <v>12</v>
      </c>
      <c r="D564" s="274" t="s">
        <v>27</v>
      </c>
      <c r="E564" s="274"/>
      <c r="F564" s="274"/>
      <c r="G564" s="275">
        <f>H564+I564</f>
        <v>6732.2</v>
      </c>
      <c r="H564" s="275">
        <f>H565</f>
        <v>6732.2</v>
      </c>
      <c r="I564" s="275"/>
    </row>
    <row r="565" spans="1:9" s="287" customFormat="1" ht="15.75" x14ac:dyDescent="0.25">
      <c r="A565" s="273" t="s">
        <v>740</v>
      </c>
      <c r="B565" s="274" t="s">
        <v>520</v>
      </c>
      <c r="C565" s="274">
        <v>12</v>
      </c>
      <c r="D565" s="274" t="s">
        <v>27</v>
      </c>
      <c r="E565" s="274">
        <v>4579900</v>
      </c>
      <c r="F565" s="274"/>
      <c r="G565" s="275">
        <f t="shared" ref="G565:G573" si="153">H565+I565</f>
        <v>6732.2</v>
      </c>
      <c r="H565" s="275">
        <f>H566+H569</f>
        <v>6732.2</v>
      </c>
      <c r="I565" s="275"/>
    </row>
    <row r="566" spans="1:9" s="287" customFormat="1" ht="15.75" x14ac:dyDescent="0.25">
      <c r="A566" s="276" t="s">
        <v>555</v>
      </c>
      <c r="B566" s="277" t="s">
        <v>520</v>
      </c>
      <c r="C566" s="277">
        <v>12</v>
      </c>
      <c r="D566" s="277" t="s">
        <v>27</v>
      </c>
      <c r="E566" s="277">
        <v>4579900</v>
      </c>
      <c r="F566" s="277">
        <v>610</v>
      </c>
      <c r="G566" s="279">
        <f t="shared" si="153"/>
        <v>6732.2</v>
      </c>
      <c r="H566" s="279">
        <f>H567+H568</f>
        <v>6732.2</v>
      </c>
      <c r="I566" s="279">
        <f>I567+I568</f>
        <v>0</v>
      </c>
    </row>
    <row r="567" spans="1:9" s="287" customFormat="1" ht="31.5" x14ac:dyDescent="0.25">
      <c r="A567" s="276" t="s">
        <v>615</v>
      </c>
      <c r="B567" s="277" t="s">
        <v>520</v>
      </c>
      <c r="C567" s="277">
        <v>12</v>
      </c>
      <c r="D567" s="277" t="s">
        <v>27</v>
      </c>
      <c r="E567" s="277">
        <v>4579900</v>
      </c>
      <c r="F567" s="277">
        <v>611</v>
      </c>
      <c r="G567" s="279">
        <f t="shared" si="153"/>
        <v>6414.9</v>
      </c>
      <c r="H567" s="279">
        <v>6414.9</v>
      </c>
      <c r="I567" s="279"/>
    </row>
    <row r="568" spans="1:9" s="287" customFormat="1" ht="15.75" x14ac:dyDescent="0.25">
      <c r="A568" s="276" t="s">
        <v>557</v>
      </c>
      <c r="B568" s="277" t="s">
        <v>520</v>
      </c>
      <c r="C568" s="277">
        <v>12</v>
      </c>
      <c r="D568" s="277" t="s">
        <v>27</v>
      </c>
      <c r="E568" s="277">
        <v>4579900</v>
      </c>
      <c r="F568" s="277">
        <v>612</v>
      </c>
      <c r="G568" s="279">
        <f t="shared" si="153"/>
        <v>317.3</v>
      </c>
      <c r="H568" s="279">
        <v>317.3</v>
      </c>
      <c r="I568" s="279"/>
    </row>
    <row r="569" spans="1:9" s="287" customFormat="1" ht="15.75" x14ac:dyDescent="0.25">
      <c r="A569" s="307" t="s">
        <v>506</v>
      </c>
      <c r="B569" s="277" t="s">
        <v>520</v>
      </c>
      <c r="C569" s="277">
        <v>12</v>
      </c>
      <c r="D569" s="277" t="s">
        <v>27</v>
      </c>
      <c r="E569" s="277">
        <v>4579900</v>
      </c>
      <c r="F569" s="277" t="s">
        <v>569</v>
      </c>
      <c r="G569" s="279">
        <f t="shared" si="153"/>
        <v>0</v>
      </c>
      <c r="H569" s="279">
        <f>H570</f>
        <v>0</v>
      </c>
      <c r="I569" s="279">
        <f>I570</f>
        <v>0</v>
      </c>
    </row>
    <row r="570" spans="1:9" s="306" customFormat="1" ht="15.75" x14ac:dyDescent="0.25">
      <c r="A570" s="307" t="s">
        <v>507</v>
      </c>
      <c r="B570" s="277" t="s">
        <v>520</v>
      </c>
      <c r="C570" s="277">
        <v>12</v>
      </c>
      <c r="D570" s="277" t="s">
        <v>27</v>
      </c>
      <c r="E570" s="277">
        <v>4579900</v>
      </c>
      <c r="F570" s="277" t="s">
        <v>570</v>
      </c>
      <c r="G570" s="279">
        <f t="shared" si="153"/>
        <v>0</v>
      </c>
      <c r="H570" s="279"/>
      <c r="I570" s="279"/>
    </row>
    <row r="571" spans="1:9" s="306" customFormat="1" ht="15.75" x14ac:dyDescent="0.25">
      <c r="A571" s="273" t="s">
        <v>741</v>
      </c>
      <c r="B571" s="274" t="s">
        <v>520</v>
      </c>
      <c r="C571" s="274" t="s">
        <v>142</v>
      </c>
      <c r="D571" s="274" t="s">
        <v>35</v>
      </c>
      <c r="E571" s="274"/>
      <c r="F571" s="274"/>
      <c r="G571" s="275">
        <f t="shared" si="153"/>
        <v>5378.9</v>
      </c>
      <c r="H571" s="275">
        <f>H572</f>
        <v>5378.9</v>
      </c>
      <c r="I571" s="275"/>
    </row>
    <row r="572" spans="1:9" s="287" customFormat="1" ht="31.5" x14ac:dyDescent="0.25">
      <c r="A572" s="273" t="s">
        <v>742</v>
      </c>
      <c r="B572" s="274" t="s">
        <v>520</v>
      </c>
      <c r="C572" s="274" t="s">
        <v>142</v>
      </c>
      <c r="D572" s="274" t="s">
        <v>35</v>
      </c>
      <c r="E572" s="274" t="s">
        <v>743</v>
      </c>
      <c r="F572" s="274"/>
      <c r="G572" s="275">
        <f t="shared" si="153"/>
        <v>5378.9</v>
      </c>
      <c r="H572" s="275">
        <f>H573</f>
        <v>5378.9</v>
      </c>
      <c r="I572" s="275"/>
    </row>
    <row r="573" spans="1:9" s="287" customFormat="1" ht="15.75" x14ac:dyDescent="0.25">
      <c r="A573" s="276" t="s">
        <v>502</v>
      </c>
      <c r="B573" s="277" t="s">
        <v>520</v>
      </c>
      <c r="C573" s="277" t="s">
        <v>142</v>
      </c>
      <c r="D573" s="277" t="s">
        <v>35</v>
      </c>
      <c r="E573" s="277" t="s">
        <v>743</v>
      </c>
      <c r="F573" s="277" t="s">
        <v>551</v>
      </c>
      <c r="G573" s="279">
        <f t="shared" si="153"/>
        <v>5378.9</v>
      </c>
      <c r="H573" s="279">
        <f>H574</f>
        <v>5378.9</v>
      </c>
      <c r="I573" s="279"/>
    </row>
    <row r="574" spans="1:9" s="287" customFormat="1" ht="15.75" x14ac:dyDescent="0.25">
      <c r="A574" s="276" t="s">
        <v>526</v>
      </c>
      <c r="B574" s="277" t="s">
        <v>520</v>
      </c>
      <c r="C574" s="277" t="s">
        <v>142</v>
      </c>
      <c r="D574" s="277" t="s">
        <v>35</v>
      </c>
      <c r="E574" s="277" t="s">
        <v>743</v>
      </c>
      <c r="F574" s="277">
        <v>244</v>
      </c>
      <c r="G574" s="279">
        <f>H574+I574</f>
        <v>5378.9</v>
      </c>
      <c r="H574" s="279">
        <v>5378.9</v>
      </c>
      <c r="I574" s="279"/>
    </row>
    <row r="575" spans="1:9" s="287" customFormat="1" ht="15.75" x14ac:dyDescent="0.25">
      <c r="A575" s="273" t="s">
        <v>744</v>
      </c>
      <c r="B575" s="274" t="s">
        <v>745</v>
      </c>
      <c r="C575" s="277"/>
      <c r="D575" s="277"/>
      <c r="E575" s="277"/>
      <c r="F575" s="277"/>
      <c r="G575" s="275">
        <f t="shared" ref="G575:I575" si="154">SUM(G576+G591+G596)</f>
        <v>33221.9</v>
      </c>
      <c r="H575" s="275">
        <f t="shared" si="154"/>
        <v>33221.9</v>
      </c>
      <c r="I575" s="275">
        <f t="shared" si="154"/>
        <v>0</v>
      </c>
    </row>
    <row r="576" spans="1:9" s="331" customFormat="1" ht="15.75" x14ac:dyDescent="0.25">
      <c r="A576" s="273" t="s">
        <v>457</v>
      </c>
      <c r="B576" s="274" t="s">
        <v>745</v>
      </c>
      <c r="C576" s="274" t="s">
        <v>24</v>
      </c>
      <c r="D576" s="277"/>
      <c r="E576" s="277"/>
      <c r="F576" s="277"/>
      <c r="G576" s="275">
        <f t="shared" ref="G576:H576" si="155">SUM(G577)</f>
        <v>31894.5</v>
      </c>
      <c r="H576" s="275">
        <f t="shared" si="155"/>
        <v>31894.5</v>
      </c>
      <c r="I576" s="275">
        <f>SUM(I577)</f>
        <v>0</v>
      </c>
    </row>
    <row r="577" spans="1:9" s="331" customFormat="1" ht="31.5" x14ac:dyDescent="0.25">
      <c r="A577" s="273" t="s">
        <v>513</v>
      </c>
      <c r="B577" s="274" t="s">
        <v>745</v>
      </c>
      <c r="C577" s="274" t="s">
        <v>24</v>
      </c>
      <c r="D577" s="274" t="s">
        <v>41</v>
      </c>
      <c r="E577" s="274" t="s">
        <v>458</v>
      </c>
      <c r="F577" s="274" t="s">
        <v>458</v>
      </c>
      <c r="G577" s="275">
        <f t="shared" ref="G577:I577" si="156">G578</f>
        <v>31894.5</v>
      </c>
      <c r="H577" s="275">
        <f t="shared" si="156"/>
        <v>31894.5</v>
      </c>
      <c r="I577" s="275">
        <f t="shared" si="156"/>
        <v>0</v>
      </c>
    </row>
    <row r="578" spans="1:9" s="332" customFormat="1" ht="15.75" x14ac:dyDescent="0.25">
      <c r="A578" s="273" t="s">
        <v>497</v>
      </c>
      <c r="B578" s="274" t="s">
        <v>745</v>
      </c>
      <c r="C578" s="274" t="s">
        <v>24</v>
      </c>
      <c r="D578" s="274" t="s">
        <v>41</v>
      </c>
      <c r="E578" s="274" t="s">
        <v>498</v>
      </c>
      <c r="F578" s="274"/>
      <c r="G578" s="275">
        <f t="shared" ref="G578:G586" si="157">SUM(I578+H578)</f>
        <v>31894.5</v>
      </c>
      <c r="H578" s="275">
        <f>SUM(H579+H582+H585)</f>
        <v>31894.5</v>
      </c>
      <c r="I578" s="275">
        <f>I579+I582+I585</f>
        <v>0</v>
      </c>
    </row>
    <row r="579" spans="1:9" s="332" customFormat="1" ht="15.75" x14ac:dyDescent="0.25">
      <c r="A579" s="276" t="s">
        <v>510</v>
      </c>
      <c r="B579" s="277" t="s">
        <v>745</v>
      </c>
      <c r="C579" s="277" t="s">
        <v>24</v>
      </c>
      <c r="D579" s="277" t="s">
        <v>41</v>
      </c>
      <c r="E579" s="277" t="s">
        <v>498</v>
      </c>
      <c r="F579" s="277">
        <v>120</v>
      </c>
      <c r="G579" s="279">
        <f t="shared" si="157"/>
        <v>31239.5</v>
      </c>
      <c r="H579" s="279">
        <f>SUM(H580+H581)</f>
        <v>31239.5</v>
      </c>
      <c r="I579" s="279">
        <f>SUM(I580+I581)</f>
        <v>0</v>
      </c>
    </row>
    <row r="580" spans="1:9" s="332" customFormat="1" ht="15.75" x14ac:dyDescent="0.25">
      <c r="A580" s="276" t="s">
        <v>500</v>
      </c>
      <c r="B580" s="277" t="s">
        <v>745</v>
      </c>
      <c r="C580" s="277" t="s">
        <v>24</v>
      </c>
      <c r="D580" s="277" t="s">
        <v>41</v>
      </c>
      <c r="E580" s="277" t="s">
        <v>498</v>
      </c>
      <c r="F580" s="277">
        <v>121</v>
      </c>
      <c r="G580" s="279">
        <f t="shared" si="157"/>
        <v>30856.5</v>
      </c>
      <c r="H580" s="279">
        <v>30856.5</v>
      </c>
      <c r="I580" s="279">
        <v>0</v>
      </c>
    </row>
    <row r="581" spans="1:9" s="332" customFormat="1" ht="15.75" x14ac:dyDescent="0.25">
      <c r="A581" s="276" t="s">
        <v>501</v>
      </c>
      <c r="B581" s="277" t="s">
        <v>745</v>
      </c>
      <c r="C581" s="277" t="s">
        <v>24</v>
      </c>
      <c r="D581" s="277" t="s">
        <v>41</v>
      </c>
      <c r="E581" s="277" t="s">
        <v>498</v>
      </c>
      <c r="F581" s="277">
        <v>122</v>
      </c>
      <c r="G581" s="279">
        <f t="shared" si="157"/>
        <v>383</v>
      </c>
      <c r="H581" s="279">
        <v>383</v>
      </c>
      <c r="I581" s="279">
        <v>0</v>
      </c>
    </row>
    <row r="582" spans="1:9" s="332" customFormat="1" ht="15.75" x14ac:dyDescent="0.25">
      <c r="A582" s="276" t="s">
        <v>736</v>
      </c>
      <c r="B582" s="277" t="s">
        <v>745</v>
      </c>
      <c r="C582" s="277" t="s">
        <v>24</v>
      </c>
      <c r="D582" s="277" t="s">
        <v>41</v>
      </c>
      <c r="E582" s="277" t="s">
        <v>498</v>
      </c>
      <c r="F582" s="277">
        <v>240</v>
      </c>
      <c r="G582" s="279">
        <f t="shared" si="157"/>
        <v>653</v>
      </c>
      <c r="H582" s="279">
        <f>SUM(H584+H583)</f>
        <v>653</v>
      </c>
      <c r="I582" s="279">
        <f>SUM(I584)</f>
        <v>0</v>
      </c>
    </row>
    <row r="583" spans="1:9" s="332" customFormat="1" ht="15.75" x14ac:dyDescent="0.25">
      <c r="A583" s="276" t="s">
        <v>503</v>
      </c>
      <c r="B583" s="277" t="s">
        <v>745</v>
      </c>
      <c r="C583" s="277" t="s">
        <v>24</v>
      </c>
      <c r="D583" s="277" t="s">
        <v>41</v>
      </c>
      <c r="E583" s="277" t="s">
        <v>498</v>
      </c>
      <c r="F583" s="277" t="s">
        <v>504</v>
      </c>
      <c r="G583" s="279">
        <f t="shared" si="157"/>
        <v>244.9</v>
      </c>
      <c r="H583" s="279">
        <v>244.9</v>
      </c>
      <c r="I583" s="279"/>
    </row>
    <row r="584" spans="1:9" s="332" customFormat="1" ht="15.75" x14ac:dyDescent="0.25">
      <c r="A584" s="276" t="s">
        <v>746</v>
      </c>
      <c r="B584" s="277" t="s">
        <v>745</v>
      </c>
      <c r="C584" s="277" t="s">
        <v>24</v>
      </c>
      <c r="D584" s="277" t="s">
        <v>41</v>
      </c>
      <c r="E584" s="277" t="s">
        <v>498</v>
      </c>
      <c r="F584" s="277">
        <v>244</v>
      </c>
      <c r="G584" s="279">
        <f t="shared" si="157"/>
        <v>408.1</v>
      </c>
      <c r="H584" s="279">
        <v>408.1</v>
      </c>
      <c r="I584" s="279">
        <v>0</v>
      </c>
    </row>
    <row r="585" spans="1:9" s="332" customFormat="1" ht="15.75" x14ac:dyDescent="0.25">
      <c r="A585" s="307" t="s">
        <v>506</v>
      </c>
      <c r="B585" s="277" t="s">
        <v>745</v>
      </c>
      <c r="C585" s="277" t="s">
        <v>24</v>
      </c>
      <c r="D585" s="277" t="s">
        <v>41</v>
      </c>
      <c r="E585" s="277" t="s">
        <v>498</v>
      </c>
      <c r="F585" s="277">
        <v>850</v>
      </c>
      <c r="G585" s="279">
        <f t="shared" si="157"/>
        <v>2</v>
      </c>
      <c r="H585" s="279">
        <f>SUM(H586)</f>
        <v>2</v>
      </c>
      <c r="I585" s="279">
        <f>SUM(I586)</f>
        <v>0</v>
      </c>
    </row>
    <row r="586" spans="1:9" s="331" customFormat="1" ht="15.75" x14ac:dyDescent="0.25">
      <c r="A586" s="307" t="s">
        <v>507</v>
      </c>
      <c r="B586" s="277" t="s">
        <v>745</v>
      </c>
      <c r="C586" s="277" t="s">
        <v>24</v>
      </c>
      <c r="D586" s="277" t="s">
        <v>41</v>
      </c>
      <c r="E586" s="277" t="s">
        <v>498</v>
      </c>
      <c r="F586" s="277">
        <v>852</v>
      </c>
      <c r="G586" s="279">
        <f t="shared" si="157"/>
        <v>2</v>
      </c>
      <c r="H586" s="279">
        <v>2</v>
      </c>
      <c r="I586" s="279">
        <v>0</v>
      </c>
    </row>
    <row r="587" spans="1:9" s="332" customFormat="1" ht="15.75" x14ac:dyDescent="0.25">
      <c r="A587" s="302" t="s">
        <v>52</v>
      </c>
      <c r="B587" s="274" t="s">
        <v>745</v>
      </c>
      <c r="C587" s="274" t="s">
        <v>24</v>
      </c>
      <c r="D587" s="274" t="s">
        <v>53</v>
      </c>
      <c r="E587" s="274"/>
      <c r="F587" s="274"/>
      <c r="G587" s="275">
        <v>0</v>
      </c>
      <c r="H587" s="275">
        <v>0</v>
      </c>
      <c r="I587" s="275">
        <v>0</v>
      </c>
    </row>
    <row r="588" spans="1:9" s="332" customFormat="1" ht="15.75" x14ac:dyDescent="0.25">
      <c r="A588" s="307" t="s">
        <v>1019</v>
      </c>
      <c r="B588" s="277" t="s">
        <v>745</v>
      </c>
      <c r="C588" s="277" t="s">
        <v>24</v>
      </c>
      <c r="D588" s="277" t="s">
        <v>53</v>
      </c>
      <c r="E588" s="277" t="s">
        <v>1020</v>
      </c>
      <c r="F588" s="277"/>
      <c r="G588" s="279"/>
      <c r="H588" s="279"/>
      <c r="I588" s="279"/>
    </row>
    <row r="589" spans="1:9" s="332" customFormat="1" ht="15.75" x14ac:dyDescent="0.25">
      <c r="A589" s="307" t="s">
        <v>530</v>
      </c>
      <c r="B589" s="277" t="s">
        <v>745</v>
      </c>
      <c r="C589" s="277" t="s">
        <v>24</v>
      </c>
      <c r="D589" s="277" t="s">
        <v>53</v>
      </c>
      <c r="E589" s="277" t="s">
        <v>1020</v>
      </c>
      <c r="F589" s="277" t="s">
        <v>591</v>
      </c>
      <c r="G589" s="279">
        <f>SUM(G590)</f>
        <v>0</v>
      </c>
      <c r="H589" s="279">
        <f t="shared" ref="H589:I589" si="158">SUM(H590)</f>
        <v>0</v>
      </c>
      <c r="I589" s="279">
        <f t="shared" si="158"/>
        <v>0</v>
      </c>
    </row>
    <row r="590" spans="1:9" s="306" customFormat="1" ht="15.75" x14ac:dyDescent="0.25">
      <c r="A590" s="307" t="s">
        <v>1014</v>
      </c>
      <c r="B590" s="277" t="s">
        <v>745</v>
      </c>
      <c r="C590" s="277" t="s">
        <v>24</v>
      </c>
      <c r="D590" s="277" t="s">
        <v>53</v>
      </c>
      <c r="E590" s="277" t="s">
        <v>1020</v>
      </c>
      <c r="F590" s="277" t="s">
        <v>1021</v>
      </c>
      <c r="G590" s="279"/>
      <c r="H590" s="279"/>
      <c r="I590" s="279"/>
    </row>
    <row r="591" spans="1:9" s="306" customFormat="1" ht="15.75" x14ac:dyDescent="0.25">
      <c r="A591" s="273" t="s">
        <v>466</v>
      </c>
      <c r="B591" s="274" t="s">
        <v>745</v>
      </c>
      <c r="C591" s="274" t="s">
        <v>35</v>
      </c>
      <c r="D591" s="274" t="s">
        <v>458</v>
      </c>
      <c r="E591" s="274" t="s">
        <v>458</v>
      </c>
      <c r="F591" s="274" t="s">
        <v>458</v>
      </c>
      <c r="G591" s="275">
        <f t="shared" ref="G591:I591" si="159">SUM(G592)</f>
        <v>1003.3</v>
      </c>
      <c r="H591" s="275">
        <f t="shared" si="159"/>
        <v>1003.3</v>
      </c>
      <c r="I591" s="275">
        <f t="shared" si="159"/>
        <v>0</v>
      </c>
    </row>
    <row r="592" spans="1:9" s="287" customFormat="1" ht="15.75" x14ac:dyDescent="0.25">
      <c r="A592" s="273" t="s">
        <v>128</v>
      </c>
      <c r="B592" s="274" t="s">
        <v>745</v>
      </c>
      <c r="C592" s="274" t="s">
        <v>35</v>
      </c>
      <c r="D592" s="274">
        <v>10</v>
      </c>
      <c r="E592" s="274"/>
      <c r="F592" s="274"/>
      <c r="G592" s="275">
        <f t="shared" ref="G592:G595" si="160">SUM(I592+H592)</f>
        <v>1003.3</v>
      </c>
      <c r="H592" s="275">
        <f>H593</f>
        <v>1003.3</v>
      </c>
      <c r="I592" s="275"/>
    </row>
    <row r="593" spans="1:9" s="287" customFormat="1" ht="15.75" x14ac:dyDescent="0.25">
      <c r="A593" s="276" t="s">
        <v>736</v>
      </c>
      <c r="B593" s="277" t="s">
        <v>745</v>
      </c>
      <c r="C593" s="277" t="s">
        <v>35</v>
      </c>
      <c r="D593" s="277">
        <v>10</v>
      </c>
      <c r="E593" s="277">
        <v>3300200</v>
      </c>
      <c r="F593" s="277">
        <v>240</v>
      </c>
      <c r="G593" s="279">
        <f t="shared" si="160"/>
        <v>1003.3</v>
      </c>
      <c r="H593" s="279">
        <f>SUM(H594+H595)</f>
        <v>1003.3</v>
      </c>
      <c r="I593" s="279"/>
    </row>
    <row r="594" spans="1:9" s="287" customFormat="1" ht="15.75" x14ac:dyDescent="0.25">
      <c r="A594" s="276" t="s">
        <v>503</v>
      </c>
      <c r="B594" s="277" t="s">
        <v>745</v>
      </c>
      <c r="C594" s="277" t="s">
        <v>35</v>
      </c>
      <c r="D594" s="277">
        <v>10</v>
      </c>
      <c r="E594" s="277">
        <v>3300200</v>
      </c>
      <c r="F594" s="277">
        <v>242</v>
      </c>
      <c r="G594" s="279">
        <f t="shared" si="160"/>
        <v>954.5</v>
      </c>
      <c r="H594" s="279">
        <v>954.5</v>
      </c>
      <c r="I594" s="279"/>
    </row>
    <row r="595" spans="1:9" s="306" customFormat="1" ht="15.75" x14ac:dyDescent="0.25">
      <c r="A595" s="276" t="s">
        <v>746</v>
      </c>
      <c r="B595" s="277" t="s">
        <v>745</v>
      </c>
      <c r="C595" s="277" t="s">
        <v>35</v>
      </c>
      <c r="D595" s="277">
        <v>10</v>
      </c>
      <c r="E595" s="277">
        <v>3300200</v>
      </c>
      <c r="F595" s="277" t="s">
        <v>552</v>
      </c>
      <c r="G595" s="279">
        <f t="shared" si="160"/>
        <v>48.8</v>
      </c>
      <c r="H595" s="279">
        <v>48.8</v>
      </c>
      <c r="I595" s="279"/>
    </row>
    <row r="596" spans="1:9" s="306" customFormat="1" ht="15.75" x14ac:dyDescent="0.25">
      <c r="A596" s="273" t="s">
        <v>480</v>
      </c>
      <c r="B596" s="274" t="s">
        <v>745</v>
      </c>
      <c r="C596" s="274" t="s">
        <v>53</v>
      </c>
      <c r="D596" s="274" t="s">
        <v>458</v>
      </c>
      <c r="E596" s="274" t="s">
        <v>458</v>
      </c>
      <c r="F596" s="274" t="s">
        <v>458</v>
      </c>
      <c r="G596" s="275">
        <f t="shared" ref="G596:I596" si="161">SUM(G597)</f>
        <v>324.10000000000002</v>
      </c>
      <c r="H596" s="275">
        <f t="shared" si="161"/>
        <v>324.10000000000002</v>
      </c>
      <c r="I596" s="275">
        <f t="shared" si="161"/>
        <v>0</v>
      </c>
    </row>
    <row r="597" spans="1:9" s="287" customFormat="1" ht="15.75" x14ac:dyDescent="0.25">
      <c r="A597" s="273" t="s">
        <v>747</v>
      </c>
      <c r="B597" s="274" t="s">
        <v>745</v>
      </c>
      <c r="C597" s="274">
        <v>13</v>
      </c>
      <c r="D597" s="274" t="s">
        <v>24</v>
      </c>
      <c r="E597" s="274"/>
      <c r="F597" s="274"/>
      <c r="G597" s="275">
        <f t="shared" ref="G597:G599" si="162">SUM(I597+H597)</f>
        <v>324.10000000000002</v>
      </c>
      <c r="H597" s="275">
        <f>H598</f>
        <v>324.10000000000002</v>
      </c>
      <c r="I597" s="275"/>
    </row>
    <row r="598" spans="1:9" s="287" customFormat="1" ht="15.75" x14ac:dyDescent="0.25">
      <c r="A598" s="276" t="s">
        <v>748</v>
      </c>
      <c r="B598" s="277" t="s">
        <v>745</v>
      </c>
      <c r="C598" s="277">
        <v>13</v>
      </c>
      <c r="D598" s="277" t="s">
        <v>24</v>
      </c>
      <c r="E598" s="277" t="s">
        <v>749</v>
      </c>
      <c r="F598" s="277">
        <v>700</v>
      </c>
      <c r="G598" s="279">
        <f t="shared" si="162"/>
        <v>324.10000000000002</v>
      </c>
      <c r="H598" s="279">
        <f>SUM(H599)</f>
        <v>324.10000000000002</v>
      </c>
      <c r="I598" s="279"/>
    </row>
    <row r="599" spans="1:9" s="306" customFormat="1" ht="15.75" x14ac:dyDescent="0.25">
      <c r="A599" s="276" t="s">
        <v>748</v>
      </c>
      <c r="B599" s="277" t="s">
        <v>745</v>
      </c>
      <c r="C599" s="277">
        <v>13</v>
      </c>
      <c r="D599" s="277" t="s">
        <v>24</v>
      </c>
      <c r="E599" s="277" t="s">
        <v>749</v>
      </c>
      <c r="F599" s="277">
        <v>720</v>
      </c>
      <c r="G599" s="279">
        <f t="shared" si="162"/>
        <v>324.10000000000002</v>
      </c>
      <c r="H599" s="279">
        <v>324.10000000000002</v>
      </c>
      <c r="I599" s="279"/>
    </row>
    <row r="600" spans="1:9" s="331" customFormat="1" ht="15.75" x14ac:dyDescent="0.25">
      <c r="A600" s="273" t="s">
        <v>750</v>
      </c>
      <c r="B600" s="274" t="s">
        <v>751</v>
      </c>
      <c r="C600" s="274" t="s">
        <v>458</v>
      </c>
      <c r="D600" s="274" t="s">
        <v>458</v>
      </c>
      <c r="E600" s="274" t="s">
        <v>458</v>
      </c>
      <c r="F600" s="274" t="s">
        <v>458</v>
      </c>
      <c r="G600" s="275">
        <f>SUM(I600+H600)</f>
        <v>233382.39999999999</v>
      </c>
      <c r="H600" s="275">
        <f>SUM(H601+H627+H679+H646+H620+H671)</f>
        <v>89026.5</v>
      </c>
      <c r="I600" s="275">
        <f>SUM(I601+I627+I679+I646+I620+I671)</f>
        <v>144355.9</v>
      </c>
    </row>
    <row r="601" spans="1:9" s="331" customFormat="1" ht="15.75" x14ac:dyDescent="0.25">
      <c r="A601" s="273" t="s">
        <v>457</v>
      </c>
      <c r="B601" s="274" t="s">
        <v>751</v>
      </c>
      <c r="C601" s="274" t="s">
        <v>24</v>
      </c>
      <c r="D601" s="274"/>
      <c r="E601" s="274"/>
      <c r="F601" s="274"/>
      <c r="G601" s="275">
        <f t="shared" ref="G601:I601" si="163">SUM(G602)</f>
        <v>37858.5</v>
      </c>
      <c r="H601" s="275">
        <f t="shared" si="163"/>
        <v>37858.5</v>
      </c>
      <c r="I601" s="275">
        <f t="shared" si="163"/>
        <v>0</v>
      </c>
    </row>
    <row r="602" spans="1:9" s="331" customFormat="1" ht="15.75" x14ac:dyDescent="0.25">
      <c r="A602" s="273" t="s">
        <v>52</v>
      </c>
      <c r="B602" s="277" t="s">
        <v>751</v>
      </c>
      <c r="C602" s="274" t="s">
        <v>24</v>
      </c>
      <c r="D602" s="274">
        <v>13</v>
      </c>
      <c r="E602" s="274" t="s">
        <v>458</v>
      </c>
      <c r="F602" s="274" t="s">
        <v>458</v>
      </c>
      <c r="G602" s="275">
        <f>SUM(H602:I602)</f>
        <v>37858.5</v>
      </c>
      <c r="H602" s="275">
        <f>H603+H612+H615</f>
        <v>37858.5</v>
      </c>
      <c r="I602" s="275">
        <f>I603+I612+I615</f>
        <v>0</v>
      </c>
    </row>
    <row r="603" spans="1:9" s="331" customFormat="1" ht="15.75" x14ac:dyDescent="0.25">
      <c r="A603" s="273" t="s">
        <v>497</v>
      </c>
      <c r="B603" s="274" t="s">
        <v>751</v>
      </c>
      <c r="C603" s="274" t="s">
        <v>24</v>
      </c>
      <c r="D603" s="274">
        <v>13</v>
      </c>
      <c r="E603" s="274" t="s">
        <v>498</v>
      </c>
      <c r="F603" s="274"/>
      <c r="G603" s="275">
        <f t="shared" ref="G603:G614" si="164">SUM(I603+H603)</f>
        <v>34643.100000000006</v>
      </c>
      <c r="H603" s="275">
        <f>H604+H607+H610</f>
        <v>34643.100000000006</v>
      </c>
      <c r="I603" s="275">
        <f>I604+I607+I610</f>
        <v>0</v>
      </c>
    </row>
    <row r="604" spans="1:9" s="331" customFormat="1" ht="15.75" x14ac:dyDescent="0.25">
      <c r="A604" s="276" t="s">
        <v>499</v>
      </c>
      <c r="B604" s="277" t="s">
        <v>751</v>
      </c>
      <c r="C604" s="277" t="s">
        <v>24</v>
      </c>
      <c r="D604" s="277">
        <v>13</v>
      </c>
      <c r="E604" s="277" t="s">
        <v>498</v>
      </c>
      <c r="F604" s="277">
        <v>120</v>
      </c>
      <c r="G604" s="279">
        <f t="shared" si="164"/>
        <v>33378.300000000003</v>
      </c>
      <c r="H604" s="279">
        <f>SUM(H605+H606)</f>
        <v>33378.300000000003</v>
      </c>
      <c r="I604" s="279">
        <f>SUM(I605+I606)</f>
        <v>0</v>
      </c>
    </row>
    <row r="605" spans="1:9" s="331" customFormat="1" ht="15.75" x14ac:dyDescent="0.25">
      <c r="A605" s="276" t="s">
        <v>500</v>
      </c>
      <c r="B605" s="277" t="s">
        <v>751</v>
      </c>
      <c r="C605" s="277" t="s">
        <v>24</v>
      </c>
      <c r="D605" s="277">
        <v>13</v>
      </c>
      <c r="E605" s="277" t="s">
        <v>498</v>
      </c>
      <c r="F605" s="277">
        <v>121</v>
      </c>
      <c r="G605" s="279">
        <f t="shared" si="164"/>
        <v>32958.9</v>
      </c>
      <c r="H605" s="279">
        <v>32958.9</v>
      </c>
      <c r="I605" s="279">
        <v>0</v>
      </c>
    </row>
    <row r="606" spans="1:9" s="331" customFormat="1" ht="15.75" x14ac:dyDescent="0.25">
      <c r="A606" s="276" t="s">
        <v>501</v>
      </c>
      <c r="B606" s="277" t="s">
        <v>751</v>
      </c>
      <c r="C606" s="277" t="s">
        <v>24</v>
      </c>
      <c r="D606" s="277">
        <v>13</v>
      </c>
      <c r="E606" s="277" t="s">
        <v>498</v>
      </c>
      <c r="F606" s="277">
        <v>122</v>
      </c>
      <c r="G606" s="279">
        <f t="shared" si="164"/>
        <v>419.4</v>
      </c>
      <c r="H606" s="279">
        <v>419.4</v>
      </c>
      <c r="I606" s="279">
        <v>0</v>
      </c>
    </row>
    <row r="607" spans="1:9" s="331" customFormat="1" ht="15.75" x14ac:dyDescent="0.25">
      <c r="A607" s="276" t="s">
        <v>736</v>
      </c>
      <c r="B607" s="277" t="s">
        <v>751</v>
      </c>
      <c r="C607" s="277" t="s">
        <v>24</v>
      </c>
      <c r="D607" s="277">
        <v>13</v>
      </c>
      <c r="E607" s="277" t="s">
        <v>498</v>
      </c>
      <c r="F607" s="277">
        <v>240</v>
      </c>
      <c r="G607" s="279">
        <f t="shared" si="164"/>
        <v>1260.8000000000002</v>
      </c>
      <c r="H607" s="279">
        <f>SUM(H609+H608)</f>
        <v>1260.8000000000002</v>
      </c>
      <c r="I607" s="279">
        <f>SUM(I609)</f>
        <v>0</v>
      </c>
    </row>
    <row r="608" spans="1:9" s="331" customFormat="1" ht="15.75" x14ac:dyDescent="0.25">
      <c r="A608" s="276" t="s">
        <v>503</v>
      </c>
      <c r="B608" s="277" t="s">
        <v>751</v>
      </c>
      <c r="C608" s="277" t="s">
        <v>24</v>
      </c>
      <c r="D608" s="277">
        <v>13</v>
      </c>
      <c r="E608" s="277" t="s">
        <v>498</v>
      </c>
      <c r="F608" s="277" t="s">
        <v>504</v>
      </c>
      <c r="G608" s="279">
        <f t="shared" si="164"/>
        <v>410.1</v>
      </c>
      <c r="H608" s="279">
        <v>410.1</v>
      </c>
      <c r="I608" s="279"/>
    </row>
    <row r="609" spans="1:9" s="331" customFormat="1" ht="15.75" x14ac:dyDescent="0.25">
      <c r="A609" s="276" t="s">
        <v>746</v>
      </c>
      <c r="B609" s="277" t="s">
        <v>751</v>
      </c>
      <c r="C609" s="277" t="s">
        <v>24</v>
      </c>
      <c r="D609" s="277">
        <v>13</v>
      </c>
      <c r="E609" s="277" t="s">
        <v>498</v>
      </c>
      <c r="F609" s="277">
        <v>244</v>
      </c>
      <c r="G609" s="279">
        <f t="shared" si="164"/>
        <v>850.7</v>
      </c>
      <c r="H609" s="279">
        <v>850.7</v>
      </c>
      <c r="I609" s="279">
        <v>0</v>
      </c>
    </row>
    <row r="610" spans="1:9" s="331" customFormat="1" ht="15.75" x14ac:dyDescent="0.25">
      <c r="A610" s="307" t="s">
        <v>506</v>
      </c>
      <c r="B610" s="277" t="s">
        <v>751</v>
      </c>
      <c r="C610" s="277" t="s">
        <v>24</v>
      </c>
      <c r="D610" s="277">
        <v>13</v>
      </c>
      <c r="E610" s="277" t="s">
        <v>498</v>
      </c>
      <c r="F610" s="277">
        <v>850</v>
      </c>
      <c r="G610" s="279">
        <f t="shared" si="164"/>
        <v>4</v>
      </c>
      <c r="H610" s="279">
        <f>SUM(H611)</f>
        <v>4</v>
      </c>
      <c r="I610" s="279">
        <f>SUM(I611)</f>
        <v>0</v>
      </c>
    </row>
    <row r="611" spans="1:9" s="331" customFormat="1" ht="15.75" x14ac:dyDescent="0.25">
      <c r="A611" s="307" t="s">
        <v>507</v>
      </c>
      <c r="B611" s="277" t="s">
        <v>751</v>
      </c>
      <c r="C611" s="277" t="s">
        <v>24</v>
      </c>
      <c r="D611" s="277">
        <v>13</v>
      </c>
      <c r="E611" s="277" t="s">
        <v>498</v>
      </c>
      <c r="F611" s="277">
        <v>852</v>
      </c>
      <c r="G611" s="279">
        <f t="shared" si="164"/>
        <v>4</v>
      </c>
      <c r="H611" s="279">
        <v>4</v>
      </c>
      <c r="I611" s="279">
        <v>0</v>
      </c>
    </row>
    <row r="612" spans="1:9" s="331" customFormat="1" ht="15.75" x14ac:dyDescent="0.25">
      <c r="A612" s="302" t="s">
        <v>538</v>
      </c>
      <c r="B612" s="274" t="s">
        <v>751</v>
      </c>
      <c r="C612" s="274" t="s">
        <v>24</v>
      </c>
      <c r="D612" s="274">
        <v>13</v>
      </c>
      <c r="E612" s="274" t="s">
        <v>539</v>
      </c>
      <c r="F612" s="274"/>
      <c r="G612" s="275">
        <f t="shared" si="164"/>
        <v>4.7</v>
      </c>
      <c r="H612" s="275">
        <f>H613</f>
        <v>4.7</v>
      </c>
      <c r="I612" s="275"/>
    </row>
    <row r="613" spans="1:9" s="331" customFormat="1" ht="15.75" x14ac:dyDescent="0.25">
      <c r="A613" s="276" t="s">
        <v>540</v>
      </c>
      <c r="B613" s="277" t="s">
        <v>751</v>
      </c>
      <c r="C613" s="277" t="s">
        <v>24</v>
      </c>
      <c r="D613" s="277" t="s">
        <v>53</v>
      </c>
      <c r="E613" s="277" t="s">
        <v>539</v>
      </c>
      <c r="F613" s="277" t="s">
        <v>541</v>
      </c>
      <c r="G613" s="279">
        <f t="shared" si="164"/>
        <v>4.7</v>
      </c>
      <c r="H613" s="279">
        <f>H614</f>
        <v>4.7</v>
      </c>
      <c r="I613" s="279"/>
    </row>
    <row r="614" spans="1:9" s="306" customFormat="1" ht="31.5" x14ac:dyDescent="0.25">
      <c r="A614" s="276" t="s">
        <v>752</v>
      </c>
      <c r="B614" s="277" t="s">
        <v>751</v>
      </c>
      <c r="C614" s="277" t="s">
        <v>24</v>
      </c>
      <c r="D614" s="277">
        <v>13</v>
      </c>
      <c r="E614" s="277" t="s">
        <v>539</v>
      </c>
      <c r="F614" s="277" t="s">
        <v>543</v>
      </c>
      <c r="G614" s="279">
        <f t="shared" si="164"/>
        <v>4.7</v>
      </c>
      <c r="H614" s="279">
        <v>4.7</v>
      </c>
      <c r="I614" s="279"/>
    </row>
    <row r="615" spans="1:9" s="287" customFormat="1" ht="31.5" x14ac:dyDescent="0.25">
      <c r="A615" s="273" t="s">
        <v>753</v>
      </c>
      <c r="B615" s="274" t="s">
        <v>751</v>
      </c>
      <c r="C615" s="274" t="s">
        <v>24</v>
      </c>
      <c r="D615" s="274">
        <v>13</v>
      </c>
      <c r="E615" s="274">
        <v>7950101</v>
      </c>
      <c r="F615" s="274"/>
      <c r="G615" s="275">
        <f>SUM(I615+H615)</f>
        <v>3210.7</v>
      </c>
      <c r="H615" s="275">
        <f>H616+H618</f>
        <v>3210.7</v>
      </c>
      <c r="I615" s="275">
        <f>I616+I618</f>
        <v>0</v>
      </c>
    </row>
    <row r="616" spans="1:9" s="287" customFormat="1" ht="15.75" x14ac:dyDescent="0.25">
      <c r="A616" s="276" t="s">
        <v>525</v>
      </c>
      <c r="B616" s="277" t="s">
        <v>751</v>
      </c>
      <c r="C616" s="277" t="s">
        <v>24</v>
      </c>
      <c r="D616" s="277">
        <v>13</v>
      </c>
      <c r="E616" s="277">
        <v>7950101</v>
      </c>
      <c r="F616" s="277">
        <v>240</v>
      </c>
      <c r="G616" s="279">
        <f>SUM(I616+H616)</f>
        <v>3120.7</v>
      </c>
      <c r="H616" s="279">
        <f t="shared" ref="H616:I616" si="165">SUM(H617)</f>
        <v>3120.7</v>
      </c>
      <c r="I616" s="279">
        <f t="shared" si="165"/>
        <v>0</v>
      </c>
    </row>
    <row r="617" spans="1:9" s="287" customFormat="1" ht="15.75" x14ac:dyDescent="0.25">
      <c r="A617" s="276" t="s">
        <v>526</v>
      </c>
      <c r="B617" s="277" t="s">
        <v>751</v>
      </c>
      <c r="C617" s="277" t="s">
        <v>24</v>
      </c>
      <c r="D617" s="277">
        <v>13</v>
      </c>
      <c r="E617" s="277">
        <v>7950101</v>
      </c>
      <c r="F617" s="277">
        <v>244</v>
      </c>
      <c r="G617" s="279">
        <f>SUM(I617+H617)</f>
        <v>3120.7</v>
      </c>
      <c r="H617" s="279">
        <v>3120.7</v>
      </c>
      <c r="I617" s="279">
        <v>0</v>
      </c>
    </row>
    <row r="618" spans="1:9" s="287" customFormat="1" ht="15.75" x14ac:dyDescent="0.25">
      <c r="A618" s="307" t="s">
        <v>506</v>
      </c>
      <c r="B618" s="277" t="s">
        <v>751</v>
      </c>
      <c r="C618" s="277" t="s">
        <v>24</v>
      </c>
      <c r="D618" s="277">
        <v>13</v>
      </c>
      <c r="E618" s="277">
        <v>7950101</v>
      </c>
      <c r="F618" s="277" t="s">
        <v>569</v>
      </c>
      <c r="G618" s="279">
        <f t="shared" ref="G618:G619" si="166">SUM(I618+H618)</f>
        <v>90</v>
      </c>
      <c r="H618" s="279">
        <f>H619</f>
        <v>90</v>
      </c>
      <c r="I618" s="279">
        <f>I619</f>
        <v>0</v>
      </c>
    </row>
    <row r="619" spans="1:9" s="306" customFormat="1" ht="15.75" x14ac:dyDescent="0.25">
      <c r="A619" s="307" t="s">
        <v>507</v>
      </c>
      <c r="B619" s="277" t="s">
        <v>751</v>
      </c>
      <c r="C619" s="277" t="s">
        <v>24</v>
      </c>
      <c r="D619" s="277">
        <v>13</v>
      </c>
      <c r="E619" s="277">
        <v>7950101</v>
      </c>
      <c r="F619" s="277" t="s">
        <v>570</v>
      </c>
      <c r="G619" s="279">
        <f t="shared" si="166"/>
        <v>90</v>
      </c>
      <c r="H619" s="279">
        <v>90</v>
      </c>
      <c r="I619" s="279"/>
    </row>
    <row r="620" spans="1:9" s="306" customFormat="1" ht="15.75" x14ac:dyDescent="0.25">
      <c r="A620" s="273" t="s">
        <v>464</v>
      </c>
      <c r="B620" s="274" t="s">
        <v>751</v>
      </c>
      <c r="C620" s="274" t="s">
        <v>30</v>
      </c>
      <c r="D620" s="274"/>
      <c r="E620" s="274"/>
      <c r="F620" s="274"/>
      <c r="G620" s="275">
        <f>SUM(H620:I620)</f>
        <v>1849.1000000000001</v>
      </c>
      <c r="H620" s="275">
        <f>H621+H624</f>
        <v>184.9</v>
      </c>
      <c r="I620" s="275">
        <f>I621+I624</f>
        <v>1664.2</v>
      </c>
    </row>
    <row r="621" spans="1:9" s="287" customFormat="1" ht="31.5" x14ac:dyDescent="0.25">
      <c r="A621" s="271" t="s">
        <v>754</v>
      </c>
      <c r="B621" s="274" t="s">
        <v>751</v>
      </c>
      <c r="C621" s="274" t="s">
        <v>30</v>
      </c>
      <c r="D621" s="274" t="s">
        <v>80</v>
      </c>
      <c r="E621" s="274" t="s">
        <v>755</v>
      </c>
      <c r="F621" s="274"/>
      <c r="G621" s="275">
        <f>G622</f>
        <v>184.9</v>
      </c>
      <c r="H621" s="275">
        <f t="shared" ref="H621:I621" si="167">H622</f>
        <v>184.9</v>
      </c>
      <c r="I621" s="275">
        <f t="shared" si="167"/>
        <v>0</v>
      </c>
    </row>
    <row r="622" spans="1:9" s="287" customFormat="1" ht="15.75" x14ac:dyDescent="0.25">
      <c r="A622" s="276" t="s">
        <v>525</v>
      </c>
      <c r="B622" s="277" t="s">
        <v>751</v>
      </c>
      <c r="C622" s="277" t="s">
        <v>30</v>
      </c>
      <c r="D622" s="277" t="s">
        <v>80</v>
      </c>
      <c r="E622" s="277" t="s">
        <v>755</v>
      </c>
      <c r="F622" s="277" t="s">
        <v>551</v>
      </c>
      <c r="G622" s="279">
        <f>G623</f>
        <v>184.9</v>
      </c>
      <c r="H622" s="279">
        <f>H623</f>
        <v>184.9</v>
      </c>
      <c r="I622" s="279"/>
    </row>
    <row r="623" spans="1:9" s="306" customFormat="1" ht="15.75" x14ac:dyDescent="0.25">
      <c r="A623" s="276" t="s">
        <v>526</v>
      </c>
      <c r="B623" s="277" t="s">
        <v>751</v>
      </c>
      <c r="C623" s="277" t="s">
        <v>30</v>
      </c>
      <c r="D623" s="277" t="s">
        <v>80</v>
      </c>
      <c r="E623" s="277" t="s">
        <v>755</v>
      </c>
      <c r="F623" s="277" t="s">
        <v>552</v>
      </c>
      <c r="G623" s="279">
        <f>SUM(H623:I623)</f>
        <v>184.9</v>
      </c>
      <c r="H623" s="279">
        <v>184.9</v>
      </c>
      <c r="I623" s="279"/>
    </row>
    <row r="624" spans="1:9" s="287" customFormat="1" ht="31.5" x14ac:dyDescent="0.25">
      <c r="A624" s="273" t="s">
        <v>756</v>
      </c>
      <c r="B624" s="274" t="s">
        <v>751</v>
      </c>
      <c r="C624" s="274" t="s">
        <v>30</v>
      </c>
      <c r="D624" s="274" t="s">
        <v>80</v>
      </c>
      <c r="E624" s="274" t="s">
        <v>757</v>
      </c>
      <c r="F624" s="274"/>
      <c r="G624" s="275">
        <f>G625</f>
        <v>1664.2</v>
      </c>
      <c r="H624" s="275">
        <f t="shared" ref="H624:I624" si="168">H625</f>
        <v>0</v>
      </c>
      <c r="I624" s="275">
        <f t="shared" si="168"/>
        <v>1664.2</v>
      </c>
    </row>
    <row r="625" spans="1:9" s="287" customFormat="1" ht="15.75" x14ac:dyDescent="0.25">
      <c r="A625" s="276" t="s">
        <v>525</v>
      </c>
      <c r="B625" s="277" t="s">
        <v>751</v>
      </c>
      <c r="C625" s="277" t="s">
        <v>30</v>
      </c>
      <c r="D625" s="277" t="s">
        <v>80</v>
      </c>
      <c r="E625" s="277" t="s">
        <v>757</v>
      </c>
      <c r="F625" s="277" t="s">
        <v>551</v>
      </c>
      <c r="G625" s="279">
        <f>SUM(H625:I625)</f>
        <v>1664.2</v>
      </c>
      <c r="H625" s="279">
        <f>H626</f>
        <v>0</v>
      </c>
      <c r="I625" s="279">
        <f>I626</f>
        <v>1664.2</v>
      </c>
    </row>
    <row r="626" spans="1:9" s="306" customFormat="1" ht="15.75" x14ac:dyDescent="0.25">
      <c r="A626" s="276" t="s">
        <v>526</v>
      </c>
      <c r="B626" s="277" t="s">
        <v>751</v>
      </c>
      <c r="C626" s="277" t="s">
        <v>30</v>
      </c>
      <c r="D626" s="277" t="s">
        <v>80</v>
      </c>
      <c r="E626" s="277" t="s">
        <v>757</v>
      </c>
      <c r="F626" s="277" t="s">
        <v>552</v>
      </c>
      <c r="G626" s="279">
        <f t="shared" ref="G626" si="169">SUM(H626:I626)</f>
        <v>1664.2</v>
      </c>
      <c r="H626" s="279"/>
      <c r="I626" s="279">
        <v>1664.2</v>
      </c>
    </row>
    <row r="627" spans="1:9" s="306" customFormat="1" ht="15.75" x14ac:dyDescent="0.25">
      <c r="A627" s="273" t="s">
        <v>466</v>
      </c>
      <c r="B627" s="274" t="s">
        <v>751</v>
      </c>
      <c r="C627" s="274" t="s">
        <v>35</v>
      </c>
      <c r="D627" s="274" t="s">
        <v>458</v>
      </c>
      <c r="E627" s="274" t="s">
        <v>458</v>
      </c>
      <c r="F627" s="274" t="s">
        <v>458</v>
      </c>
      <c r="G627" s="275">
        <f>SUM(H627:I627)</f>
        <v>1089.5999999999999</v>
      </c>
      <c r="H627" s="275">
        <f>SUM(H628+H635)</f>
        <v>343.3</v>
      </c>
      <c r="I627" s="275">
        <f>SUM(I628+I635)</f>
        <v>746.3</v>
      </c>
    </row>
    <row r="628" spans="1:9" s="306" customFormat="1" ht="15.75" x14ac:dyDescent="0.25">
      <c r="A628" s="273" t="s">
        <v>128</v>
      </c>
      <c r="B628" s="274" t="s">
        <v>751</v>
      </c>
      <c r="C628" s="274" t="s">
        <v>35</v>
      </c>
      <c r="D628" s="274">
        <v>10</v>
      </c>
      <c r="E628" s="274"/>
      <c r="F628" s="274"/>
      <c r="G628" s="275">
        <f t="shared" ref="G628:G630" si="170">SUM(I628+H628)</f>
        <v>282.8</v>
      </c>
      <c r="H628" s="275">
        <f>H629+H632</f>
        <v>282.8</v>
      </c>
      <c r="I628" s="275"/>
    </row>
    <row r="629" spans="1:9" s="287" customFormat="1" ht="15.75" x14ac:dyDescent="0.25">
      <c r="A629" s="273" t="s">
        <v>758</v>
      </c>
      <c r="B629" s="274" t="s">
        <v>751</v>
      </c>
      <c r="C629" s="274" t="s">
        <v>35</v>
      </c>
      <c r="D629" s="274">
        <v>10</v>
      </c>
      <c r="E629" s="274">
        <v>3300200</v>
      </c>
      <c r="F629" s="274"/>
      <c r="G629" s="275">
        <f t="shared" si="170"/>
        <v>202.3</v>
      </c>
      <c r="H629" s="275">
        <f>H630</f>
        <v>202.3</v>
      </c>
      <c r="I629" s="275"/>
    </row>
    <row r="630" spans="1:9" s="287" customFormat="1" ht="15.75" x14ac:dyDescent="0.25">
      <c r="A630" s="276" t="s">
        <v>736</v>
      </c>
      <c r="B630" s="277" t="s">
        <v>751</v>
      </c>
      <c r="C630" s="277" t="s">
        <v>35</v>
      </c>
      <c r="D630" s="277">
        <v>10</v>
      </c>
      <c r="E630" s="277">
        <v>3300200</v>
      </c>
      <c r="F630" s="277">
        <v>240</v>
      </c>
      <c r="G630" s="279">
        <f t="shared" si="170"/>
        <v>202.3</v>
      </c>
      <c r="H630" s="279">
        <f>SUM(H631)</f>
        <v>202.3</v>
      </c>
      <c r="I630" s="279"/>
    </row>
    <row r="631" spans="1:9" s="287" customFormat="1" ht="15.75" x14ac:dyDescent="0.25">
      <c r="A631" s="276" t="s">
        <v>503</v>
      </c>
      <c r="B631" s="277" t="s">
        <v>751</v>
      </c>
      <c r="C631" s="277" t="s">
        <v>35</v>
      </c>
      <c r="D631" s="277">
        <v>10</v>
      </c>
      <c r="E631" s="277">
        <v>3300200</v>
      </c>
      <c r="F631" s="277">
        <v>242</v>
      </c>
      <c r="G631" s="279">
        <f>SUM(I631+H631)</f>
        <v>202.3</v>
      </c>
      <c r="H631" s="279">
        <v>202.3</v>
      </c>
      <c r="I631" s="279"/>
    </row>
    <row r="632" spans="1:9" s="287" customFormat="1" ht="31.5" x14ac:dyDescent="0.25">
      <c r="A632" s="302" t="s">
        <v>617</v>
      </c>
      <c r="B632" s="274" t="s">
        <v>751</v>
      </c>
      <c r="C632" s="274" t="s">
        <v>35</v>
      </c>
      <c r="D632" s="274">
        <v>10</v>
      </c>
      <c r="E632" s="274" t="s">
        <v>618</v>
      </c>
      <c r="F632" s="274"/>
      <c r="G632" s="275">
        <f t="shared" ref="G632:G634" si="171">SUM(I632+H632)</f>
        <v>80.5</v>
      </c>
      <c r="H632" s="275">
        <f>H633</f>
        <v>80.5</v>
      </c>
      <c r="I632" s="275"/>
    </row>
    <row r="633" spans="1:9" s="287" customFormat="1" ht="15.75" x14ac:dyDescent="0.25">
      <c r="A633" s="276" t="s">
        <v>736</v>
      </c>
      <c r="B633" s="277" t="s">
        <v>751</v>
      </c>
      <c r="C633" s="277" t="s">
        <v>35</v>
      </c>
      <c r="D633" s="277">
        <v>10</v>
      </c>
      <c r="E633" s="277" t="s">
        <v>618</v>
      </c>
      <c r="F633" s="277" t="s">
        <v>551</v>
      </c>
      <c r="G633" s="279">
        <f t="shared" si="171"/>
        <v>80.5</v>
      </c>
      <c r="H633" s="279">
        <f>H634</f>
        <v>80.5</v>
      </c>
      <c r="I633" s="279"/>
    </row>
    <row r="634" spans="1:9" s="306" customFormat="1" ht="15.75" x14ac:dyDescent="0.25">
      <c r="A634" s="276" t="s">
        <v>503</v>
      </c>
      <c r="B634" s="277" t="s">
        <v>751</v>
      </c>
      <c r="C634" s="277" t="s">
        <v>35</v>
      </c>
      <c r="D634" s="277">
        <v>10</v>
      </c>
      <c r="E634" s="277" t="s">
        <v>618</v>
      </c>
      <c r="F634" s="277" t="s">
        <v>504</v>
      </c>
      <c r="G634" s="279">
        <f t="shared" si="171"/>
        <v>80.5</v>
      </c>
      <c r="H634" s="279">
        <v>80.5</v>
      </c>
      <c r="I634" s="279"/>
    </row>
    <row r="635" spans="1:9" s="306" customFormat="1" ht="15.75" x14ac:dyDescent="0.25">
      <c r="A635" s="273" t="s">
        <v>141</v>
      </c>
      <c r="B635" s="274" t="s">
        <v>751</v>
      </c>
      <c r="C635" s="274" t="s">
        <v>35</v>
      </c>
      <c r="D635" s="274">
        <v>12</v>
      </c>
      <c r="E635" s="274"/>
      <c r="F635" s="274"/>
      <c r="G635" s="275">
        <f>G636+G639</f>
        <v>806.8</v>
      </c>
      <c r="H635" s="275">
        <f t="shared" ref="H635:I635" si="172">H636+H639</f>
        <v>60.5</v>
      </c>
      <c r="I635" s="275">
        <f t="shared" si="172"/>
        <v>746.3</v>
      </c>
    </row>
    <row r="636" spans="1:9" s="306" customFormat="1" ht="31.5" x14ac:dyDescent="0.25">
      <c r="A636" s="273" t="s">
        <v>759</v>
      </c>
      <c r="B636" s="274" t="s">
        <v>751</v>
      </c>
      <c r="C636" s="274" t="s">
        <v>35</v>
      </c>
      <c r="D636" s="274" t="s">
        <v>142</v>
      </c>
      <c r="E636" s="274" t="s">
        <v>627</v>
      </c>
      <c r="F636" s="274"/>
      <c r="G636" s="275">
        <f t="shared" ref="G636:I637" si="173">G637</f>
        <v>746.3</v>
      </c>
      <c r="H636" s="275">
        <f t="shared" si="173"/>
        <v>0</v>
      </c>
      <c r="I636" s="275">
        <f t="shared" si="173"/>
        <v>746.3</v>
      </c>
    </row>
    <row r="637" spans="1:9" s="306" customFormat="1" ht="15.75" x14ac:dyDescent="0.25">
      <c r="A637" s="276" t="s">
        <v>502</v>
      </c>
      <c r="B637" s="277" t="s">
        <v>751</v>
      </c>
      <c r="C637" s="277" t="s">
        <v>35</v>
      </c>
      <c r="D637" s="277" t="s">
        <v>142</v>
      </c>
      <c r="E637" s="277" t="s">
        <v>627</v>
      </c>
      <c r="F637" s="277" t="s">
        <v>551</v>
      </c>
      <c r="G637" s="279">
        <f t="shared" si="173"/>
        <v>746.3</v>
      </c>
      <c r="H637" s="279">
        <f t="shared" si="173"/>
        <v>0</v>
      </c>
      <c r="I637" s="279">
        <f t="shared" si="173"/>
        <v>746.3</v>
      </c>
    </row>
    <row r="638" spans="1:9" s="306" customFormat="1" ht="15.75" x14ac:dyDescent="0.25">
      <c r="A638" s="276" t="s">
        <v>505</v>
      </c>
      <c r="B638" s="277" t="s">
        <v>751</v>
      </c>
      <c r="C638" s="277" t="s">
        <v>35</v>
      </c>
      <c r="D638" s="277" t="s">
        <v>142</v>
      </c>
      <c r="E638" s="277" t="s">
        <v>627</v>
      </c>
      <c r="F638" s="277" t="s">
        <v>552</v>
      </c>
      <c r="G638" s="279">
        <f>SUM(H638:I638)</f>
        <v>746.3</v>
      </c>
      <c r="H638" s="279"/>
      <c r="I638" s="279">
        <v>746.3</v>
      </c>
    </row>
    <row r="639" spans="1:9" s="306" customFormat="1" ht="15.75" x14ac:dyDescent="0.25">
      <c r="A639" s="273" t="s">
        <v>760</v>
      </c>
      <c r="B639" s="274"/>
      <c r="C639" s="274"/>
      <c r="D639" s="274"/>
      <c r="E639" s="274" t="s">
        <v>761</v>
      </c>
      <c r="F639" s="274"/>
      <c r="G639" s="275">
        <f>G640+G643</f>
        <v>60.5</v>
      </c>
      <c r="H639" s="275">
        <f t="shared" ref="H639:I639" si="174">H640+H643</f>
        <v>60.5</v>
      </c>
      <c r="I639" s="275">
        <f t="shared" si="174"/>
        <v>0</v>
      </c>
    </row>
    <row r="640" spans="1:9" s="287" customFormat="1" ht="31.5" x14ac:dyDescent="0.25">
      <c r="A640" s="302" t="s">
        <v>549</v>
      </c>
      <c r="B640" s="274" t="s">
        <v>751</v>
      </c>
      <c r="C640" s="274" t="s">
        <v>35</v>
      </c>
      <c r="D640" s="274" t="s">
        <v>142</v>
      </c>
      <c r="E640" s="274" t="s">
        <v>550</v>
      </c>
      <c r="F640" s="274"/>
      <c r="G640" s="275">
        <f t="shared" ref="G640:I641" si="175">G641</f>
        <v>53</v>
      </c>
      <c r="H640" s="275">
        <f t="shared" si="175"/>
        <v>53</v>
      </c>
      <c r="I640" s="275">
        <f t="shared" si="175"/>
        <v>0</v>
      </c>
    </row>
    <row r="641" spans="1:9" s="287" customFormat="1" ht="15.75" x14ac:dyDescent="0.25">
      <c r="A641" s="276" t="s">
        <v>502</v>
      </c>
      <c r="B641" s="277" t="s">
        <v>751</v>
      </c>
      <c r="C641" s="277" t="s">
        <v>35</v>
      </c>
      <c r="D641" s="277" t="s">
        <v>142</v>
      </c>
      <c r="E641" s="277" t="s">
        <v>550</v>
      </c>
      <c r="F641" s="277" t="s">
        <v>551</v>
      </c>
      <c r="G641" s="279">
        <f t="shared" si="175"/>
        <v>53</v>
      </c>
      <c r="H641" s="279">
        <f t="shared" si="175"/>
        <v>53</v>
      </c>
      <c r="I641" s="279">
        <f t="shared" si="175"/>
        <v>0</v>
      </c>
    </row>
    <row r="642" spans="1:9" s="306" customFormat="1" ht="15.75" x14ac:dyDescent="0.25">
      <c r="A642" s="276" t="s">
        <v>505</v>
      </c>
      <c r="B642" s="277" t="s">
        <v>751</v>
      </c>
      <c r="C642" s="277" t="s">
        <v>35</v>
      </c>
      <c r="D642" s="277" t="s">
        <v>142</v>
      </c>
      <c r="E642" s="277" t="s">
        <v>550</v>
      </c>
      <c r="F642" s="277" t="s">
        <v>552</v>
      </c>
      <c r="G642" s="279">
        <f>SUM(H642:I642)</f>
        <v>53</v>
      </c>
      <c r="H642" s="279">
        <v>53</v>
      </c>
      <c r="I642" s="279"/>
    </row>
    <row r="643" spans="1:9" s="287" customFormat="1" ht="31.5" x14ac:dyDescent="0.25">
      <c r="A643" s="273" t="s">
        <v>635</v>
      </c>
      <c r="B643" s="274" t="s">
        <v>751</v>
      </c>
      <c r="C643" s="274" t="s">
        <v>35</v>
      </c>
      <c r="D643" s="274" t="s">
        <v>142</v>
      </c>
      <c r="E643" s="274" t="s">
        <v>636</v>
      </c>
      <c r="F643" s="274"/>
      <c r="G643" s="275">
        <f t="shared" ref="G643:G651" si="176">SUM(H643:I643)</f>
        <v>7.5</v>
      </c>
      <c r="H643" s="275">
        <f>H644</f>
        <v>7.5</v>
      </c>
      <c r="I643" s="275"/>
    </row>
    <row r="644" spans="1:9" s="287" customFormat="1" ht="15.75" x14ac:dyDescent="0.25">
      <c r="A644" s="276" t="s">
        <v>502</v>
      </c>
      <c r="B644" s="277" t="s">
        <v>751</v>
      </c>
      <c r="C644" s="277" t="s">
        <v>35</v>
      </c>
      <c r="D644" s="277" t="s">
        <v>142</v>
      </c>
      <c r="E644" s="277" t="s">
        <v>636</v>
      </c>
      <c r="F644" s="277" t="s">
        <v>551</v>
      </c>
      <c r="G644" s="279">
        <f t="shared" si="176"/>
        <v>7.5</v>
      </c>
      <c r="H644" s="279">
        <f>H645</f>
        <v>7.5</v>
      </c>
      <c r="I644" s="279"/>
    </row>
    <row r="645" spans="1:9" s="287" customFormat="1" ht="15.75" x14ac:dyDescent="0.25">
      <c r="A645" s="276" t="s">
        <v>505</v>
      </c>
      <c r="B645" s="277" t="s">
        <v>751</v>
      </c>
      <c r="C645" s="277" t="s">
        <v>35</v>
      </c>
      <c r="D645" s="277" t="s">
        <v>142</v>
      </c>
      <c r="E645" s="277" t="s">
        <v>636</v>
      </c>
      <c r="F645" s="277" t="s">
        <v>552</v>
      </c>
      <c r="G645" s="279">
        <f t="shared" si="176"/>
        <v>7.5</v>
      </c>
      <c r="H645" s="279">
        <v>7.5</v>
      </c>
      <c r="I645" s="279"/>
    </row>
    <row r="646" spans="1:9" s="306" customFormat="1" ht="15.75" x14ac:dyDescent="0.25">
      <c r="A646" s="311" t="s">
        <v>762</v>
      </c>
      <c r="B646" s="274" t="s">
        <v>751</v>
      </c>
      <c r="C646" s="313">
        <v>5</v>
      </c>
      <c r="D646" s="313"/>
      <c r="E646" s="318"/>
      <c r="F646" s="316"/>
      <c r="G646" s="275">
        <f t="shared" si="176"/>
        <v>163442.4</v>
      </c>
      <c r="H646" s="275">
        <f>SUM(H647)</f>
        <v>50470</v>
      </c>
      <c r="I646" s="275">
        <f>I647+I667</f>
        <v>112972.4</v>
      </c>
    </row>
    <row r="647" spans="1:9" s="306" customFormat="1" ht="15.75" x14ac:dyDescent="0.25">
      <c r="A647" s="311" t="s">
        <v>169</v>
      </c>
      <c r="B647" s="274" t="s">
        <v>751</v>
      </c>
      <c r="C647" s="313">
        <v>5</v>
      </c>
      <c r="D647" s="313">
        <v>1</v>
      </c>
      <c r="E647" s="314" t="s">
        <v>458</v>
      </c>
      <c r="F647" s="312" t="s">
        <v>458</v>
      </c>
      <c r="G647" s="275">
        <f t="shared" si="176"/>
        <v>163442.4</v>
      </c>
      <c r="H647" s="275">
        <f>H648+H661+H664</f>
        <v>50470</v>
      </c>
      <c r="I647" s="275">
        <f>SUM(I648+I661+I658)</f>
        <v>112972.4</v>
      </c>
    </row>
    <row r="648" spans="1:9" s="306" customFormat="1" ht="31.5" x14ac:dyDescent="0.25">
      <c r="A648" s="311" t="s">
        <v>763</v>
      </c>
      <c r="B648" s="274" t="s">
        <v>751</v>
      </c>
      <c r="C648" s="313">
        <v>5</v>
      </c>
      <c r="D648" s="313">
        <v>1</v>
      </c>
      <c r="E648" s="274" t="s">
        <v>764</v>
      </c>
      <c r="F648" s="312" t="s">
        <v>458</v>
      </c>
      <c r="G648" s="275">
        <f t="shared" si="176"/>
        <v>27401.5</v>
      </c>
      <c r="H648" s="275">
        <f>SUM(H649+H652+H655)</f>
        <v>460</v>
      </c>
      <c r="I648" s="275">
        <f>SUM(I649+I652+I655)</f>
        <v>26941.5</v>
      </c>
    </row>
    <row r="649" spans="1:9" s="287" customFormat="1" ht="31.5" x14ac:dyDescent="0.25">
      <c r="A649" s="311" t="s">
        <v>765</v>
      </c>
      <c r="B649" s="274" t="s">
        <v>751</v>
      </c>
      <c r="C649" s="313">
        <v>5</v>
      </c>
      <c r="D649" s="313">
        <v>1</v>
      </c>
      <c r="E649" s="274" t="s">
        <v>766</v>
      </c>
      <c r="F649" s="312"/>
      <c r="G649" s="275">
        <f t="shared" si="176"/>
        <v>9100.9</v>
      </c>
      <c r="H649" s="275"/>
      <c r="I649" s="333">
        <f>SUM(I650)</f>
        <v>9100.9</v>
      </c>
    </row>
    <row r="650" spans="1:9" s="287" customFormat="1" ht="15.75" x14ac:dyDescent="0.25">
      <c r="A650" s="276" t="s">
        <v>502</v>
      </c>
      <c r="B650" s="277" t="s">
        <v>751</v>
      </c>
      <c r="C650" s="317">
        <v>5</v>
      </c>
      <c r="D650" s="317">
        <v>1</v>
      </c>
      <c r="E650" s="277" t="s">
        <v>767</v>
      </c>
      <c r="F650" s="316">
        <v>240</v>
      </c>
      <c r="G650" s="279">
        <f t="shared" si="176"/>
        <v>9100.9</v>
      </c>
      <c r="H650" s="279"/>
      <c r="I650" s="279">
        <f>SUM(I651)</f>
        <v>9100.9</v>
      </c>
    </row>
    <row r="651" spans="1:9" s="306" customFormat="1" ht="15.75" x14ac:dyDescent="0.25">
      <c r="A651" s="276" t="s">
        <v>505</v>
      </c>
      <c r="B651" s="277" t="s">
        <v>751</v>
      </c>
      <c r="C651" s="317">
        <v>5</v>
      </c>
      <c r="D651" s="317">
        <v>1</v>
      </c>
      <c r="E651" s="277" t="s">
        <v>767</v>
      </c>
      <c r="F651" s="316">
        <v>244</v>
      </c>
      <c r="G651" s="279">
        <f t="shared" si="176"/>
        <v>9100.9</v>
      </c>
      <c r="H651" s="279"/>
      <c r="I651" s="279">
        <v>9100.9</v>
      </c>
    </row>
    <row r="652" spans="1:9" s="287" customFormat="1" ht="31.5" x14ac:dyDescent="0.25">
      <c r="A652" s="311" t="s">
        <v>768</v>
      </c>
      <c r="B652" s="274" t="s">
        <v>751</v>
      </c>
      <c r="C652" s="313">
        <v>5</v>
      </c>
      <c r="D652" s="313">
        <v>1</v>
      </c>
      <c r="E652" s="274" t="s">
        <v>769</v>
      </c>
      <c r="F652" s="312" t="s">
        <v>458</v>
      </c>
      <c r="G652" s="275">
        <f t="shared" ref="G652:I652" si="177">G653</f>
        <v>9100.9</v>
      </c>
      <c r="H652" s="333">
        <f t="shared" si="177"/>
        <v>0</v>
      </c>
      <c r="I652" s="333">
        <f t="shared" si="177"/>
        <v>9100.9</v>
      </c>
    </row>
    <row r="653" spans="1:9" s="287" customFormat="1" ht="15.75" x14ac:dyDescent="0.25">
      <c r="A653" s="276" t="s">
        <v>502</v>
      </c>
      <c r="B653" s="277" t="s">
        <v>751</v>
      </c>
      <c r="C653" s="317">
        <v>5</v>
      </c>
      <c r="D653" s="317">
        <v>1</v>
      </c>
      <c r="E653" s="277" t="s">
        <v>770</v>
      </c>
      <c r="F653" s="316">
        <v>240</v>
      </c>
      <c r="G653" s="279">
        <f t="shared" ref="G653:G654" si="178">SUM(H653:I653)</f>
        <v>9100.9</v>
      </c>
      <c r="H653" s="279"/>
      <c r="I653" s="279">
        <f>SUM(I654)</f>
        <v>9100.9</v>
      </c>
    </row>
    <row r="654" spans="1:9" s="306" customFormat="1" ht="15.75" x14ac:dyDescent="0.25">
      <c r="A654" s="276" t="s">
        <v>505</v>
      </c>
      <c r="B654" s="277" t="s">
        <v>751</v>
      </c>
      <c r="C654" s="317">
        <v>5</v>
      </c>
      <c r="D654" s="317">
        <v>1</v>
      </c>
      <c r="E654" s="277" t="s">
        <v>770</v>
      </c>
      <c r="F654" s="316">
        <v>244</v>
      </c>
      <c r="G654" s="279">
        <f t="shared" si="178"/>
        <v>9100.9</v>
      </c>
      <c r="H654" s="279"/>
      <c r="I654" s="279">
        <v>9100.9</v>
      </c>
    </row>
    <row r="655" spans="1:9" s="287" customFormat="1" ht="31.5" x14ac:dyDescent="0.25">
      <c r="A655" s="311" t="s">
        <v>771</v>
      </c>
      <c r="B655" s="274" t="s">
        <v>751</v>
      </c>
      <c r="C655" s="313">
        <v>5</v>
      </c>
      <c r="D655" s="313">
        <v>1</v>
      </c>
      <c r="E655" s="274" t="s">
        <v>772</v>
      </c>
      <c r="F655" s="312"/>
      <c r="G655" s="275">
        <f>SUM(H655:I655)</f>
        <v>9199.7000000000007</v>
      </c>
      <c r="H655" s="275">
        <f>H656</f>
        <v>460</v>
      </c>
      <c r="I655" s="275">
        <f>I656</f>
        <v>8739.7000000000007</v>
      </c>
    </row>
    <row r="656" spans="1:9" s="287" customFormat="1" ht="15.75" x14ac:dyDescent="0.25">
      <c r="A656" s="276" t="s">
        <v>502</v>
      </c>
      <c r="B656" s="277" t="s">
        <v>751</v>
      </c>
      <c r="C656" s="317">
        <v>5</v>
      </c>
      <c r="D656" s="317">
        <v>1</v>
      </c>
      <c r="E656" s="277" t="s">
        <v>772</v>
      </c>
      <c r="F656" s="316">
        <v>240</v>
      </c>
      <c r="G656" s="279">
        <f>SUM(H656:I656)</f>
        <v>9199.7000000000007</v>
      </c>
      <c r="H656" s="279">
        <f>H657</f>
        <v>460</v>
      </c>
      <c r="I656" s="279">
        <f>I657</f>
        <v>8739.7000000000007</v>
      </c>
    </row>
    <row r="657" spans="1:9" s="306" customFormat="1" ht="15.75" x14ac:dyDescent="0.25">
      <c r="A657" s="276" t="s">
        <v>505</v>
      </c>
      <c r="B657" s="277" t="s">
        <v>751</v>
      </c>
      <c r="C657" s="317">
        <v>5</v>
      </c>
      <c r="D657" s="317">
        <v>1</v>
      </c>
      <c r="E657" s="277" t="s">
        <v>772</v>
      </c>
      <c r="F657" s="316">
        <v>244</v>
      </c>
      <c r="G657" s="279">
        <f>SUM(H657:I657)</f>
        <v>9199.7000000000007</v>
      </c>
      <c r="H657" s="279">
        <v>460</v>
      </c>
      <c r="I657" s="279">
        <v>8739.7000000000007</v>
      </c>
    </row>
    <row r="658" spans="1:9" s="287" customFormat="1" ht="31.5" x14ac:dyDescent="0.25">
      <c r="A658" s="271" t="s">
        <v>773</v>
      </c>
      <c r="B658" s="274" t="s">
        <v>751</v>
      </c>
      <c r="C658" s="274" t="s">
        <v>38</v>
      </c>
      <c r="D658" s="274" t="s">
        <v>24</v>
      </c>
      <c r="E658" s="274" t="s">
        <v>774</v>
      </c>
      <c r="F658" s="312"/>
      <c r="G658" s="275">
        <f t="shared" ref="G658:G660" si="179">SUM(H658:I658)</f>
        <v>0</v>
      </c>
      <c r="H658" s="275">
        <f>H659</f>
        <v>0</v>
      </c>
      <c r="I658" s="275">
        <f>I659</f>
        <v>0</v>
      </c>
    </row>
    <row r="659" spans="1:9" s="287" customFormat="1" ht="15.75" x14ac:dyDescent="0.25">
      <c r="A659" s="276" t="s">
        <v>502</v>
      </c>
      <c r="B659" s="277" t="s">
        <v>751</v>
      </c>
      <c r="C659" s="317">
        <v>5</v>
      </c>
      <c r="D659" s="317">
        <v>1</v>
      </c>
      <c r="E659" s="277" t="s">
        <v>774</v>
      </c>
      <c r="F659" s="316">
        <v>240</v>
      </c>
      <c r="G659" s="279">
        <f t="shared" si="179"/>
        <v>0</v>
      </c>
      <c r="H659" s="279">
        <f>H660</f>
        <v>0</v>
      </c>
      <c r="I659" s="279">
        <f>I660</f>
        <v>0</v>
      </c>
    </row>
    <row r="660" spans="1:9" s="306" customFormat="1" ht="15.75" x14ac:dyDescent="0.25">
      <c r="A660" s="276" t="s">
        <v>505</v>
      </c>
      <c r="B660" s="277" t="s">
        <v>751</v>
      </c>
      <c r="C660" s="317">
        <v>5</v>
      </c>
      <c r="D660" s="317">
        <v>1</v>
      </c>
      <c r="E660" s="277" t="s">
        <v>774</v>
      </c>
      <c r="F660" s="316">
        <v>244</v>
      </c>
      <c r="G660" s="279">
        <f t="shared" si="179"/>
        <v>0</v>
      </c>
      <c r="H660" s="279"/>
      <c r="I660" s="279"/>
    </row>
    <row r="661" spans="1:9" s="306" customFormat="1" ht="47.25" x14ac:dyDescent="0.25">
      <c r="A661" s="273" t="s">
        <v>775</v>
      </c>
      <c r="B661" s="274" t="s">
        <v>751</v>
      </c>
      <c r="C661" s="274" t="s">
        <v>38</v>
      </c>
      <c r="D661" s="274" t="s">
        <v>24</v>
      </c>
      <c r="E661" s="320" t="s">
        <v>776</v>
      </c>
      <c r="F661" s="274"/>
      <c r="G661" s="275">
        <f>SUM(H661:I661)</f>
        <v>86030.9</v>
      </c>
      <c r="H661" s="275">
        <f>SUM(H663)</f>
        <v>0</v>
      </c>
      <c r="I661" s="275">
        <f>SUM(I663)</f>
        <v>86030.9</v>
      </c>
    </row>
    <row r="662" spans="1:9" s="306" customFormat="1" ht="15.75" x14ac:dyDescent="0.25">
      <c r="A662" s="276" t="s">
        <v>502</v>
      </c>
      <c r="B662" s="284" t="s">
        <v>751</v>
      </c>
      <c r="C662" s="284" t="s">
        <v>38</v>
      </c>
      <c r="D662" s="284" t="s">
        <v>24</v>
      </c>
      <c r="E662" s="278" t="s">
        <v>776</v>
      </c>
      <c r="F662" s="277" t="s">
        <v>551</v>
      </c>
      <c r="G662" s="279">
        <f>SUM(H662:I662)</f>
        <v>86030.9</v>
      </c>
      <c r="H662" s="279"/>
      <c r="I662" s="279">
        <f>SUM(I663)</f>
        <v>86030.9</v>
      </c>
    </row>
    <row r="663" spans="1:9" s="306" customFormat="1" ht="15.75" x14ac:dyDescent="0.25">
      <c r="A663" s="276" t="s">
        <v>505</v>
      </c>
      <c r="B663" s="284" t="s">
        <v>751</v>
      </c>
      <c r="C663" s="284" t="s">
        <v>38</v>
      </c>
      <c r="D663" s="284" t="s">
        <v>24</v>
      </c>
      <c r="E663" s="277" t="s">
        <v>776</v>
      </c>
      <c r="F663" s="277" t="s">
        <v>552</v>
      </c>
      <c r="G663" s="279">
        <f>SUM(H663:I663)</f>
        <v>86030.9</v>
      </c>
      <c r="H663" s="275"/>
      <c r="I663" s="279">
        <v>86030.9</v>
      </c>
    </row>
    <row r="664" spans="1:9" s="287" customFormat="1" ht="31.5" x14ac:dyDescent="0.25">
      <c r="A664" s="273" t="s">
        <v>777</v>
      </c>
      <c r="B664" s="274" t="s">
        <v>751</v>
      </c>
      <c r="C664" s="274" t="s">
        <v>38</v>
      </c>
      <c r="D664" s="274" t="s">
        <v>24</v>
      </c>
      <c r="E664" s="274" t="s">
        <v>778</v>
      </c>
      <c r="F664" s="274"/>
      <c r="G664" s="275">
        <f t="shared" ref="G664:G666" si="180">SUM(H664:I664)</f>
        <v>50010</v>
      </c>
      <c r="H664" s="275">
        <f>H665</f>
        <v>50010</v>
      </c>
      <c r="I664" s="275"/>
    </row>
    <row r="665" spans="1:9" s="287" customFormat="1" ht="15.75" x14ac:dyDescent="0.25">
      <c r="A665" s="276" t="s">
        <v>502</v>
      </c>
      <c r="B665" s="277" t="s">
        <v>751</v>
      </c>
      <c r="C665" s="277" t="s">
        <v>38</v>
      </c>
      <c r="D665" s="277" t="s">
        <v>24</v>
      </c>
      <c r="E665" s="277" t="s">
        <v>778</v>
      </c>
      <c r="F665" s="277" t="s">
        <v>551</v>
      </c>
      <c r="G665" s="279">
        <f t="shared" si="180"/>
        <v>50010</v>
      </c>
      <c r="H665" s="279">
        <f>H666</f>
        <v>50010</v>
      </c>
      <c r="I665" s="279"/>
    </row>
    <row r="666" spans="1:9" s="306" customFormat="1" ht="15.75" x14ac:dyDescent="0.25">
      <c r="A666" s="276" t="s">
        <v>505</v>
      </c>
      <c r="B666" s="277" t="s">
        <v>751</v>
      </c>
      <c r="C666" s="277" t="s">
        <v>38</v>
      </c>
      <c r="D666" s="277" t="s">
        <v>24</v>
      </c>
      <c r="E666" s="277" t="s">
        <v>778</v>
      </c>
      <c r="F666" s="277" t="s">
        <v>552</v>
      </c>
      <c r="G666" s="279">
        <f t="shared" si="180"/>
        <v>50010</v>
      </c>
      <c r="H666" s="279">
        <v>50010</v>
      </c>
      <c r="I666" s="279"/>
    </row>
    <row r="667" spans="1:9" s="306" customFormat="1" ht="15.75" x14ac:dyDescent="0.25">
      <c r="A667" s="271" t="s">
        <v>204</v>
      </c>
      <c r="B667" s="274" t="s">
        <v>751</v>
      </c>
      <c r="C667" s="274" t="s">
        <v>38</v>
      </c>
      <c r="D667" s="274" t="s">
        <v>38</v>
      </c>
      <c r="E667" s="274"/>
      <c r="F667" s="274"/>
      <c r="G667" s="275">
        <f>SUM(H667:I667)</f>
        <v>0</v>
      </c>
      <c r="H667" s="275">
        <f t="shared" ref="H667:I669" si="181">H668</f>
        <v>0</v>
      </c>
      <c r="I667" s="275">
        <f t="shared" si="181"/>
        <v>0</v>
      </c>
    </row>
    <row r="668" spans="1:9" s="287" customFormat="1" ht="15.75" x14ac:dyDescent="0.25">
      <c r="A668" s="273" t="s">
        <v>779</v>
      </c>
      <c r="B668" s="274" t="s">
        <v>751</v>
      </c>
      <c r="C668" s="274" t="s">
        <v>38</v>
      </c>
      <c r="D668" s="274" t="s">
        <v>38</v>
      </c>
      <c r="E668" s="274" t="s">
        <v>780</v>
      </c>
      <c r="F668" s="274"/>
      <c r="G668" s="275">
        <f t="shared" ref="G668:G669" si="182">SUM(H668:I668)</f>
        <v>0</v>
      </c>
      <c r="H668" s="275">
        <f t="shared" si="181"/>
        <v>0</v>
      </c>
      <c r="I668" s="275">
        <f t="shared" si="181"/>
        <v>0</v>
      </c>
    </row>
    <row r="669" spans="1:9" s="287" customFormat="1" ht="15.75" x14ac:dyDescent="0.25">
      <c r="A669" s="276" t="s">
        <v>502</v>
      </c>
      <c r="B669" s="277" t="s">
        <v>751</v>
      </c>
      <c r="C669" s="277" t="s">
        <v>38</v>
      </c>
      <c r="D669" s="277" t="s">
        <v>38</v>
      </c>
      <c r="E669" s="277" t="s">
        <v>780</v>
      </c>
      <c r="F669" s="277" t="s">
        <v>551</v>
      </c>
      <c r="G669" s="279">
        <f t="shared" si="182"/>
        <v>0</v>
      </c>
      <c r="H669" s="279">
        <f t="shared" si="181"/>
        <v>0</v>
      </c>
      <c r="I669" s="279">
        <f t="shared" si="181"/>
        <v>0</v>
      </c>
    </row>
    <row r="670" spans="1:9" s="306" customFormat="1" ht="15.75" x14ac:dyDescent="0.25">
      <c r="A670" s="276" t="s">
        <v>505</v>
      </c>
      <c r="B670" s="277" t="s">
        <v>751</v>
      </c>
      <c r="C670" s="277" t="s">
        <v>38</v>
      </c>
      <c r="D670" s="277" t="s">
        <v>38</v>
      </c>
      <c r="E670" s="277" t="s">
        <v>780</v>
      </c>
      <c r="F670" s="277" t="s">
        <v>552</v>
      </c>
      <c r="G670" s="279">
        <f>SUM(H670:I670)</f>
        <v>0</v>
      </c>
      <c r="H670" s="279"/>
      <c r="I670" s="279">
        <v>0</v>
      </c>
    </row>
    <row r="671" spans="1:9" s="306" customFormat="1" ht="15.75" x14ac:dyDescent="0.25">
      <c r="A671" s="273" t="s">
        <v>781</v>
      </c>
      <c r="B671" s="274" t="s">
        <v>751</v>
      </c>
      <c r="C671" s="274" t="s">
        <v>45</v>
      </c>
      <c r="D671" s="274"/>
      <c r="E671" s="274"/>
      <c r="F671" s="274"/>
      <c r="G671" s="275">
        <f t="shared" ref="G671:G675" si="183">SUM(H671:I671)</f>
        <v>0</v>
      </c>
      <c r="H671" s="275">
        <f>H672</f>
        <v>0</v>
      </c>
      <c r="I671" s="275">
        <f>I672</f>
        <v>0</v>
      </c>
    </row>
    <row r="672" spans="1:9" s="287" customFormat="1" ht="15.75" x14ac:dyDescent="0.25">
      <c r="A672" s="273" t="s">
        <v>469</v>
      </c>
      <c r="B672" s="274" t="s">
        <v>751</v>
      </c>
      <c r="C672" s="274" t="s">
        <v>45</v>
      </c>
      <c r="D672" s="274" t="s">
        <v>80</v>
      </c>
      <c r="E672" s="274"/>
      <c r="F672" s="274"/>
      <c r="G672" s="275">
        <f t="shared" si="183"/>
        <v>0</v>
      </c>
      <c r="H672" s="275">
        <f>H673+H675+H677</f>
        <v>0</v>
      </c>
      <c r="I672" s="275">
        <f>I673+I675</f>
        <v>0</v>
      </c>
    </row>
    <row r="673" spans="1:9" s="287" customFormat="1" ht="15.75" customHeight="1" x14ac:dyDescent="0.25">
      <c r="A673" s="322" t="s">
        <v>782</v>
      </c>
      <c r="B673" s="277" t="s">
        <v>751</v>
      </c>
      <c r="C673" s="277" t="s">
        <v>45</v>
      </c>
      <c r="D673" s="277" t="s">
        <v>80</v>
      </c>
      <c r="E673" s="277" t="s">
        <v>783</v>
      </c>
      <c r="F673" s="277"/>
      <c r="G673" s="279">
        <f t="shared" si="183"/>
        <v>0</v>
      </c>
      <c r="H673" s="279">
        <f>H674</f>
        <v>0</v>
      </c>
      <c r="I673" s="279">
        <f>I674</f>
        <v>0</v>
      </c>
    </row>
    <row r="674" spans="1:9" s="287" customFormat="1" ht="15.75" x14ac:dyDescent="0.25">
      <c r="A674" s="322" t="s">
        <v>784</v>
      </c>
      <c r="B674" s="277" t="s">
        <v>751</v>
      </c>
      <c r="C674" s="277" t="s">
        <v>45</v>
      </c>
      <c r="D674" s="277" t="s">
        <v>80</v>
      </c>
      <c r="E674" s="277" t="s">
        <v>783</v>
      </c>
      <c r="F674" s="277" t="s">
        <v>729</v>
      </c>
      <c r="G674" s="279">
        <f t="shared" si="183"/>
        <v>0</v>
      </c>
      <c r="H674" s="279"/>
      <c r="I674" s="279">
        <v>0</v>
      </c>
    </row>
    <row r="675" spans="1:9" s="287" customFormat="1" ht="15.75" customHeight="1" x14ac:dyDescent="0.25">
      <c r="A675" s="322" t="s">
        <v>1022</v>
      </c>
      <c r="B675" s="277" t="s">
        <v>751</v>
      </c>
      <c r="C675" s="277" t="s">
        <v>45</v>
      </c>
      <c r="D675" s="277" t="s">
        <v>80</v>
      </c>
      <c r="E675" s="277" t="s">
        <v>1023</v>
      </c>
      <c r="F675" s="277"/>
      <c r="G675" s="279">
        <f t="shared" si="183"/>
        <v>0</v>
      </c>
      <c r="H675" s="279">
        <f>H676</f>
        <v>0</v>
      </c>
      <c r="I675" s="279">
        <f>I676</f>
        <v>0</v>
      </c>
    </row>
    <row r="676" spans="1:9" s="306" customFormat="1" ht="15.75" x14ac:dyDescent="0.25">
      <c r="A676" s="322" t="s">
        <v>784</v>
      </c>
      <c r="B676" s="277" t="s">
        <v>751</v>
      </c>
      <c r="C676" s="277" t="s">
        <v>45</v>
      </c>
      <c r="D676" s="277" t="s">
        <v>80</v>
      </c>
      <c r="E676" s="277" t="s">
        <v>1023</v>
      </c>
      <c r="F676" s="277" t="s">
        <v>729</v>
      </c>
      <c r="G676" s="279">
        <f>SUM(H676:I676)</f>
        <v>0</v>
      </c>
      <c r="H676" s="279"/>
      <c r="I676" s="279"/>
    </row>
    <row r="677" spans="1:9" s="287" customFormat="1" ht="15.75" customHeight="1" x14ac:dyDescent="0.25">
      <c r="A677" s="271" t="s">
        <v>1024</v>
      </c>
      <c r="B677" s="274" t="s">
        <v>751</v>
      </c>
      <c r="C677" s="274" t="s">
        <v>45</v>
      </c>
      <c r="D677" s="274" t="s">
        <v>80</v>
      </c>
      <c r="E677" s="274" t="s">
        <v>1025</v>
      </c>
      <c r="F677" s="274"/>
      <c r="G677" s="275">
        <f t="shared" ref="G677:G678" si="184">SUM(H677:I677)</f>
        <v>0</v>
      </c>
      <c r="H677" s="275">
        <f>H678</f>
        <v>0</v>
      </c>
      <c r="I677" s="275"/>
    </row>
    <row r="678" spans="1:9" s="306" customFormat="1" ht="15.75" x14ac:dyDescent="0.25">
      <c r="A678" s="322" t="s">
        <v>784</v>
      </c>
      <c r="B678" s="277" t="s">
        <v>751</v>
      </c>
      <c r="C678" s="277" t="s">
        <v>45</v>
      </c>
      <c r="D678" s="277" t="s">
        <v>80</v>
      </c>
      <c r="E678" s="277" t="s">
        <v>1025</v>
      </c>
      <c r="F678" s="277" t="s">
        <v>729</v>
      </c>
      <c r="G678" s="279">
        <f t="shared" si="184"/>
        <v>0</v>
      </c>
      <c r="H678" s="279"/>
      <c r="I678" s="279"/>
    </row>
    <row r="679" spans="1:9" s="306" customFormat="1" ht="15.75" x14ac:dyDescent="0.25">
      <c r="A679" s="273" t="s">
        <v>472</v>
      </c>
      <c r="B679" s="274" t="s">
        <v>751</v>
      </c>
      <c r="C679" s="274">
        <v>10</v>
      </c>
      <c r="D679" s="274" t="s">
        <v>458</v>
      </c>
      <c r="E679" s="274" t="s">
        <v>458</v>
      </c>
      <c r="F679" s="274" t="s">
        <v>458</v>
      </c>
      <c r="G679" s="275">
        <f>SUM(H679+I679)</f>
        <v>29142.799999999999</v>
      </c>
      <c r="H679" s="275">
        <f>SUM(H680+H698)</f>
        <v>169.8</v>
      </c>
      <c r="I679" s="275">
        <f>SUM(I680+I698)</f>
        <v>28973</v>
      </c>
    </row>
    <row r="680" spans="1:9" s="306" customFormat="1" ht="15.75" x14ac:dyDescent="0.25">
      <c r="A680" s="273" t="s">
        <v>388</v>
      </c>
      <c r="B680" s="274" t="s">
        <v>751</v>
      </c>
      <c r="C680" s="274">
        <v>10</v>
      </c>
      <c r="D680" s="274" t="s">
        <v>30</v>
      </c>
      <c r="E680" s="274" t="s">
        <v>458</v>
      </c>
      <c r="F680" s="274" t="s">
        <v>458</v>
      </c>
      <c r="G680" s="275">
        <f t="shared" ref="G680:G688" si="185">SUM(H680+I680)</f>
        <v>9561.1999999999989</v>
      </c>
      <c r="H680" s="275">
        <f>H681+H689+H692+H695</f>
        <v>169.8</v>
      </c>
      <c r="I680" s="275">
        <f>I681+I689+I692+I695</f>
        <v>9391.4</v>
      </c>
    </row>
    <row r="681" spans="1:9" s="306" customFormat="1" ht="15.75" x14ac:dyDescent="0.25">
      <c r="A681" s="273" t="s">
        <v>785</v>
      </c>
      <c r="B681" s="274" t="s">
        <v>751</v>
      </c>
      <c r="C681" s="274">
        <v>10</v>
      </c>
      <c r="D681" s="274" t="s">
        <v>30</v>
      </c>
      <c r="E681" s="274">
        <v>5050000</v>
      </c>
      <c r="F681" s="274" t="s">
        <v>458</v>
      </c>
      <c r="G681" s="275">
        <f t="shared" si="185"/>
        <v>6165.9</v>
      </c>
      <c r="H681" s="275">
        <f>SUM(H682)</f>
        <v>0</v>
      </c>
      <c r="I681" s="275">
        <f>SUM(I682+I686)</f>
        <v>6165.9</v>
      </c>
    </row>
    <row r="682" spans="1:9" s="306" customFormat="1" ht="94.5" x14ac:dyDescent="0.25">
      <c r="A682" s="273" t="s">
        <v>786</v>
      </c>
      <c r="B682" s="274" t="s">
        <v>751</v>
      </c>
      <c r="C682" s="274">
        <v>10</v>
      </c>
      <c r="D682" s="274" t="s">
        <v>30</v>
      </c>
      <c r="E682" s="274">
        <v>5053400</v>
      </c>
      <c r="F682" s="274" t="s">
        <v>458</v>
      </c>
      <c r="G682" s="275">
        <f t="shared" si="185"/>
        <v>0</v>
      </c>
      <c r="H682" s="275"/>
      <c r="I682" s="275">
        <f>SUM(I683)</f>
        <v>0</v>
      </c>
    </row>
    <row r="683" spans="1:9" s="287" customFormat="1" ht="63" x14ac:dyDescent="0.25">
      <c r="A683" s="273" t="s">
        <v>787</v>
      </c>
      <c r="B683" s="274" t="s">
        <v>751</v>
      </c>
      <c r="C683" s="274">
        <v>10</v>
      </c>
      <c r="D683" s="274" t="s">
        <v>30</v>
      </c>
      <c r="E683" s="274">
        <v>5053401</v>
      </c>
      <c r="F683" s="274" t="s">
        <v>458</v>
      </c>
      <c r="G683" s="275">
        <f t="shared" si="185"/>
        <v>0</v>
      </c>
      <c r="H683" s="275"/>
      <c r="I683" s="275">
        <f>I684</f>
        <v>0</v>
      </c>
    </row>
    <row r="684" spans="1:9" s="287" customFormat="1" ht="15.75" x14ac:dyDescent="0.25">
      <c r="A684" s="276" t="s">
        <v>721</v>
      </c>
      <c r="B684" s="277" t="s">
        <v>751</v>
      </c>
      <c r="C684" s="277">
        <v>10</v>
      </c>
      <c r="D684" s="277" t="s">
        <v>30</v>
      </c>
      <c r="E684" s="277">
        <v>5053401</v>
      </c>
      <c r="F684" s="277">
        <v>320</v>
      </c>
      <c r="G684" s="279">
        <f t="shared" si="185"/>
        <v>0</v>
      </c>
      <c r="H684" s="279"/>
      <c r="I684" s="279">
        <f>I685</f>
        <v>0</v>
      </c>
    </row>
    <row r="685" spans="1:9" s="306" customFormat="1" ht="15.75" x14ac:dyDescent="0.25">
      <c r="A685" s="276" t="s">
        <v>788</v>
      </c>
      <c r="B685" s="277" t="s">
        <v>751</v>
      </c>
      <c r="C685" s="277">
        <v>10</v>
      </c>
      <c r="D685" s="277" t="s">
        <v>30</v>
      </c>
      <c r="E685" s="277">
        <v>5053401</v>
      </c>
      <c r="F685" s="277">
        <v>322</v>
      </c>
      <c r="G685" s="279">
        <f t="shared" si="185"/>
        <v>0</v>
      </c>
      <c r="H685" s="279"/>
      <c r="I685" s="279">
        <v>0</v>
      </c>
    </row>
    <row r="686" spans="1:9" s="287" customFormat="1" ht="47.25" x14ac:dyDescent="0.25">
      <c r="A686" s="273" t="s">
        <v>789</v>
      </c>
      <c r="B686" s="274" t="s">
        <v>751</v>
      </c>
      <c r="C686" s="274">
        <v>10</v>
      </c>
      <c r="D686" s="274" t="s">
        <v>30</v>
      </c>
      <c r="E686" s="274">
        <v>5053402</v>
      </c>
      <c r="F686" s="274" t="s">
        <v>458</v>
      </c>
      <c r="G686" s="275">
        <f t="shared" si="185"/>
        <v>6165.9</v>
      </c>
      <c r="H686" s="275"/>
      <c r="I686" s="275">
        <f>I687</f>
        <v>6165.9</v>
      </c>
    </row>
    <row r="687" spans="1:9" s="287" customFormat="1" ht="15.75" x14ac:dyDescent="0.25">
      <c r="A687" s="276" t="s">
        <v>721</v>
      </c>
      <c r="B687" s="277" t="s">
        <v>751</v>
      </c>
      <c r="C687" s="277">
        <v>10</v>
      </c>
      <c r="D687" s="277" t="s">
        <v>30</v>
      </c>
      <c r="E687" s="277">
        <v>5053402</v>
      </c>
      <c r="F687" s="277">
        <v>320</v>
      </c>
      <c r="G687" s="279">
        <f t="shared" si="185"/>
        <v>6165.9</v>
      </c>
      <c r="H687" s="279"/>
      <c r="I687" s="279">
        <f>I688</f>
        <v>6165.9</v>
      </c>
    </row>
    <row r="688" spans="1:9" s="306" customFormat="1" ht="15.75" x14ac:dyDescent="0.25">
      <c r="A688" s="276" t="s">
        <v>788</v>
      </c>
      <c r="B688" s="277" t="s">
        <v>751</v>
      </c>
      <c r="C688" s="277">
        <v>10</v>
      </c>
      <c r="D688" s="277" t="s">
        <v>30</v>
      </c>
      <c r="E688" s="277">
        <v>5053402</v>
      </c>
      <c r="F688" s="277">
        <v>322</v>
      </c>
      <c r="G688" s="279">
        <f t="shared" si="185"/>
        <v>6165.9</v>
      </c>
      <c r="H688" s="279"/>
      <c r="I688" s="279">
        <v>6165.9</v>
      </c>
    </row>
    <row r="689" spans="1:9" ht="31.5" x14ac:dyDescent="0.25">
      <c r="A689" s="334" t="s">
        <v>790</v>
      </c>
      <c r="B689" s="274" t="s">
        <v>751</v>
      </c>
      <c r="C689" s="274" t="s">
        <v>129</v>
      </c>
      <c r="D689" s="274" t="s">
        <v>30</v>
      </c>
      <c r="E689" s="274" t="s">
        <v>791</v>
      </c>
      <c r="F689" s="274"/>
      <c r="G689" s="275">
        <f t="shared" ref="G689:G697" si="186">SUM(H689:I689)</f>
        <v>232.9</v>
      </c>
      <c r="H689" s="335"/>
      <c r="I689" s="275">
        <f>I690</f>
        <v>232.9</v>
      </c>
    </row>
    <row r="690" spans="1:9" s="287" customFormat="1" ht="15.75" x14ac:dyDescent="0.25">
      <c r="A690" s="276" t="s">
        <v>721</v>
      </c>
      <c r="B690" s="277" t="s">
        <v>751</v>
      </c>
      <c r="C690" s="277" t="s">
        <v>129</v>
      </c>
      <c r="D690" s="277" t="s">
        <v>30</v>
      </c>
      <c r="E690" s="277" t="s">
        <v>791</v>
      </c>
      <c r="F690" s="277" t="s">
        <v>722</v>
      </c>
      <c r="G690" s="279">
        <f t="shared" si="186"/>
        <v>232.9</v>
      </c>
      <c r="H690" s="336"/>
      <c r="I690" s="279">
        <f>I691</f>
        <v>232.9</v>
      </c>
    </row>
    <row r="691" spans="1:9" s="306" customFormat="1" ht="15.75" x14ac:dyDescent="0.25">
      <c r="A691" s="131" t="s">
        <v>788</v>
      </c>
      <c r="B691" s="277" t="s">
        <v>751</v>
      </c>
      <c r="C691" s="277" t="s">
        <v>129</v>
      </c>
      <c r="D691" s="277" t="s">
        <v>30</v>
      </c>
      <c r="E691" s="277" t="s">
        <v>791</v>
      </c>
      <c r="F691" s="277" t="s">
        <v>792</v>
      </c>
      <c r="G691" s="279">
        <f t="shared" si="186"/>
        <v>232.9</v>
      </c>
      <c r="H691" s="279"/>
      <c r="I691" s="279">
        <v>232.9</v>
      </c>
    </row>
    <row r="692" spans="1:9" s="287" customFormat="1" ht="15.75" x14ac:dyDescent="0.25">
      <c r="A692" s="271"/>
      <c r="B692" s="274" t="s">
        <v>751</v>
      </c>
      <c r="C692" s="274" t="s">
        <v>129</v>
      </c>
      <c r="D692" s="274" t="s">
        <v>30</v>
      </c>
      <c r="E692" s="274" t="s">
        <v>793</v>
      </c>
      <c r="F692" s="274"/>
      <c r="G692" s="275">
        <f t="shared" si="186"/>
        <v>2992.6</v>
      </c>
      <c r="H692" s="275"/>
      <c r="I692" s="275">
        <f>I693</f>
        <v>2992.6</v>
      </c>
    </row>
    <row r="693" spans="1:9" s="287" customFormat="1" ht="15.75" x14ac:dyDescent="0.25">
      <c r="A693" s="276" t="s">
        <v>721</v>
      </c>
      <c r="B693" s="277" t="s">
        <v>751</v>
      </c>
      <c r="C693" s="277" t="s">
        <v>129</v>
      </c>
      <c r="D693" s="277" t="s">
        <v>30</v>
      </c>
      <c r="E693" s="277" t="s">
        <v>793</v>
      </c>
      <c r="F693" s="277" t="s">
        <v>722</v>
      </c>
      <c r="G693" s="279">
        <f t="shared" si="186"/>
        <v>2992.6</v>
      </c>
      <c r="H693" s="279">
        <f>H694</f>
        <v>0</v>
      </c>
      <c r="I693" s="279">
        <f>I694</f>
        <v>2992.6</v>
      </c>
    </row>
    <row r="694" spans="1:9" s="306" customFormat="1" ht="15.75" x14ac:dyDescent="0.25">
      <c r="A694" s="131" t="s">
        <v>788</v>
      </c>
      <c r="B694" s="277" t="s">
        <v>751</v>
      </c>
      <c r="C694" s="277" t="s">
        <v>129</v>
      </c>
      <c r="D694" s="277" t="s">
        <v>30</v>
      </c>
      <c r="E694" s="277" t="s">
        <v>793</v>
      </c>
      <c r="F694" s="277" t="s">
        <v>792</v>
      </c>
      <c r="G694" s="279">
        <f t="shared" si="186"/>
        <v>2992.6</v>
      </c>
      <c r="H694" s="279"/>
      <c r="I694" s="279">
        <v>2992.6</v>
      </c>
    </row>
    <row r="695" spans="1:9" s="287" customFormat="1" ht="15.75" x14ac:dyDescent="0.25">
      <c r="A695" s="271" t="s">
        <v>794</v>
      </c>
      <c r="B695" s="274" t="s">
        <v>751</v>
      </c>
      <c r="C695" s="274" t="s">
        <v>129</v>
      </c>
      <c r="D695" s="274" t="s">
        <v>30</v>
      </c>
      <c r="E695" s="274" t="s">
        <v>795</v>
      </c>
      <c r="F695" s="274"/>
      <c r="G695" s="275">
        <f t="shared" si="186"/>
        <v>169.8</v>
      </c>
      <c r="H695" s="275">
        <f>H696</f>
        <v>169.8</v>
      </c>
      <c r="I695" s="275"/>
    </row>
    <row r="696" spans="1:9" s="287" customFormat="1" ht="15.75" x14ac:dyDescent="0.25">
      <c r="A696" s="276" t="s">
        <v>721</v>
      </c>
      <c r="B696" s="277" t="s">
        <v>751</v>
      </c>
      <c r="C696" s="277" t="s">
        <v>129</v>
      </c>
      <c r="D696" s="277" t="s">
        <v>30</v>
      </c>
      <c r="E696" s="277" t="s">
        <v>795</v>
      </c>
      <c r="F696" s="277" t="s">
        <v>722</v>
      </c>
      <c r="G696" s="279">
        <f t="shared" si="186"/>
        <v>169.8</v>
      </c>
      <c r="H696" s="279">
        <f>H697</f>
        <v>169.8</v>
      </c>
      <c r="I696" s="279"/>
    </row>
    <row r="697" spans="1:9" s="306" customFormat="1" ht="15.75" x14ac:dyDescent="0.25">
      <c r="A697" s="131" t="s">
        <v>788</v>
      </c>
      <c r="B697" s="277" t="s">
        <v>751</v>
      </c>
      <c r="C697" s="277" t="s">
        <v>129</v>
      </c>
      <c r="D697" s="277" t="s">
        <v>30</v>
      </c>
      <c r="E697" s="277" t="s">
        <v>795</v>
      </c>
      <c r="F697" s="277" t="s">
        <v>792</v>
      </c>
      <c r="G697" s="279">
        <f t="shared" si="186"/>
        <v>169.8</v>
      </c>
      <c r="H697" s="279">
        <v>169.8</v>
      </c>
      <c r="I697" s="279"/>
    </row>
    <row r="698" spans="1:9" s="306" customFormat="1" ht="15.75" x14ac:dyDescent="0.25">
      <c r="A698" s="273" t="s">
        <v>475</v>
      </c>
      <c r="B698" s="274" t="s">
        <v>751</v>
      </c>
      <c r="C698" s="274">
        <v>10</v>
      </c>
      <c r="D698" s="274" t="s">
        <v>35</v>
      </c>
      <c r="E698" s="274" t="s">
        <v>458</v>
      </c>
      <c r="F698" s="274" t="s">
        <v>458</v>
      </c>
      <c r="G698" s="275">
        <f t="shared" ref="G698:G700" si="187">SUM(H698+I698)</f>
        <v>19581.599999999999</v>
      </c>
      <c r="H698" s="275"/>
      <c r="I698" s="275">
        <f>I699</f>
        <v>19581.599999999999</v>
      </c>
    </row>
    <row r="699" spans="1:9" s="287" customFormat="1" ht="47.25" x14ac:dyDescent="0.25">
      <c r="A699" s="273" t="s">
        <v>796</v>
      </c>
      <c r="B699" s="274" t="s">
        <v>751</v>
      </c>
      <c r="C699" s="274">
        <v>10</v>
      </c>
      <c r="D699" s="274" t="s">
        <v>35</v>
      </c>
      <c r="E699" s="274" t="s">
        <v>797</v>
      </c>
      <c r="F699" s="274" t="s">
        <v>458</v>
      </c>
      <c r="G699" s="275">
        <f t="shared" si="187"/>
        <v>19581.599999999999</v>
      </c>
      <c r="H699" s="275"/>
      <c r="I699" s="275">
        <f>I700</f>
        <v>19581.599999999999</v>
      </c>
    </row>
    <row r="700" spans="1:9" s="287" customFormat="1" ht="15.75" x14ac:dyDescent="0.25">
      <c r="A700" s="276" t="s">
        <v>721</v>
      </c>
      <c r="B700" s="277" t="s">
        <v>751</v>
      </c>
      <c r="C700" s="277">
        <v>10</v>
      </c>
      <c r="D700" s="277" t="s">
        <v>35</v>
      </c>
      <c r="E700" s="277" t="s">
        <v>797</v>
      </c>
      <c r="F700" s="277">
        <v>320</v>
      </c>
      <c r="G700" s="279">
        <f t="shared" si="187"/>
        <v>19581.599999999999</v>
      </c>
      <c r="H700" s="279"/>
      <c r="I700" s="279">
        <f>I701</f>
        <v>19581.599999999999</v>
      </c>
    </row>
    <row r="701" spans="1:9" s="287" customFormat="1" ht="15.75" x14ac:dyDescent="0.25">
      <c r="A701" s="276" t="s">
        <v>798</v>
      </c>
      <c r="B701" s="277" t="s">
        <v>751</v>
      </c>
      <c r="C701" s="277">
        <v>10</v>
      </c>
      <c r="D701" s="277" t="s">
        <v>35</v>
      </c>
      <c r="E701" s="277" t="s">
        <v>797</v>
      </c>
      <c r="F701" s="277">
        <v>323</v>
      </c>
      <c r="G701" s="279">
        <f>SUM(H701+I701)</f>
        <v>19581.599999999999</v>
      </c>
      <c r="H701" s="279"/>
      <c r="I701" s="279">
        <v>19581.599999999999</v>
      </c>
    </row>
    <row r="702" spans="1:9" s="287" customFormat="1" ht="15.75" x14ac:dyDescent="0.25">
      <c r="A702" s="273" t="s">
        <v>799</v>
      </c>
      <c r="B702" s="274" t="s">
        <v>800</v>
      </c>
      <c r="C702" s="277"/>
      <c r="D702" s="277"/>
      <c r="E702" s="277"/>
      <c r="F702" s="277"/>
      <c r="G702" s="275">
        <f t="shared" ref="G702" si="188">SUM(H702:I702)</f>
        <v>1414109.7999999998</v>
      </c>
      <c r="H702" s="275">
        <f>H710+H733+H936+H703</f>
        <v>662892.1</v>
      </c>
      <c r="I702" s="275">
        <f>I710+I733+I936</f>
        <v>751217.7</v>
      </c>
    </row>
    <row r="703" spans="1:9" s="287" customFormat="1" ht="15.75" x14ac:dyDescent="0.25">
      <c r="A703" s="273" t="s">
        <v>464</v>
      </c>
      <c r="B703" s="274" t="s">
        <v>800</v>
      </c>
      <c r="C703" s="274" t="s">
        <v>30</v>
      </c>
      <c r="D703" s="277"/>
      <c r="E703" s="277"/>
      <c r="F703" s="277"/>
      <c r="G703" s="275">
        <f>SUM(H703+I703)</f>
        <v>137.9</v>
      </c>
      <c r="H703" s="275">
        <f>H704</f>
        <v>137.9</v>
      </c>
      <c r="I703" s="275">
        <f>I704</f>
        <v>0</v>
      </c>
    </row>
    <row r="704" spans="1:9" s="287" customFormat="1" ht="15.75" x14ac:dyDescent="0.25">
      <c r="A704" s="273" t="s">
        <v>465</v>
      </c>
      <c r="B704" s="274" t="s">
        <v>800</v>
      </c>
      <c r="C704" s="274" t="s">
        <v>30</v>
      </c>
      <c r="D704" s="274" t="s">
        <v>27</v>
      </c>
      <c r="E704" s="277"/>
      <c r="F704" s="277"/>
      <c r="G704" s="275">
        <f t="shared" ref="G704:G709" si="189">SUM(H704+I704)</f>
        <v>137.9</v>
      </c>
      <c r="H704" s="275">
        <f>H705</f>
        <v>137.9</v>
      </c>
      <c r="I704" s="275">
        <f>I705</f>
        <v>0</v>
      </c>
    </row>
    <row r="705" spans="1:9" s="287" customFormat="1" ht="47.25" x14ac:dyDescent="0.25">
      <c r="A705" s="273" t="s">
        <v>553</v>
      </c>
      <c r="B705" s="274" t="s">
        <v>800</v>
      </c>
      <c r="C705" s="274" t="s">
        <v>30</v>
      </c>
      <c r="D705" s="274" t="s">
        <v>27</v>
      </c>
      <c r="E705" s="274" t="s">
        <v>554</v>
      </c>
      <c r="F705" s="274"/>
      <c r="G705" s="275">
        <f t="shared" si="189"/>
        <v>137.9</v>
      </c>
      <c r="H705" s="275">
        <f>H706+H708</f>
        <v>137.9</v>
      </c>
      <c r="I705" s="275">
        <f>I706+I708</f>
        <v>0</v>
      </c>
    </row>
    <row r="706" spans="1:9" s="287" customFormat="1" ht="15.75" x14ac:dyDescent="0.25">
      <c r="A706" s="276" t="s">
        <v>555</v>
      </c>
      <c r="B706" s="277" t="s">
        <v>800</v>
      </c>
      <c r="C706" s="277" t="s">
        <v>30</v>
      </c>
      <c r="D706" s="277" t="s">
        <v>27</v>
      </c>
      <c r="E706" s="277" t="s">
        <v>554</v>
      </c>
      <c r="F706" s="277" t="s">
        <v>556</v>
      </c>
      <c r="G706" s="279">
        <f t="shared" si="189"/>
        <v>50</v>
      </c>
      <c r="H706" s="279">
        <f>H707</f>
        <v>50</v>
      </c>
      <c r="I706" s="279">
        <f>I707</f>
        <v>0</v>
      </c>
    </row>
    <row r="707" spans="1:9" s="287" customFormat="1" ht="15.75" x14ac:dyDescent="0.25">
      <c r="A707" s="276" t="s">
        <v>557</v>
      </c>
      <c r="B707" s="277" t="s">
        <v>800</v>
      </c>
      <c r="C707" s="277" t="s">
        <v>30</v>
      </c>
      <c r="D707" s="277" t="s">
        <v>27</v>
      </c>
      <c r="E707" s="277" t="s">
        <v>554</v>
      </c>
      <c r="F707" s="277" t="s">
        <v>558</v>
      </c>
      <c r="G707" s="279">
        <f t="shared" si="189"/>
        <v>50</v>
      </c>
      <c r="H707" s="279">
        <v>50</v>
      </c>
      <c r="I707" s="279"/>
    </row>
    <row r="708" spans="1:9" s="287" customFormat="1" ht="15.75" x14ac:dyDescent="0.25">
      <c r="A708" s="276" t="s">
        <v>628</v>
      </c>
      <c r="B708" s="277" t="s">
        <v>800</v>
      </c>
      <c r="C708" s="277" t="s">
        <v>30</v>
      </c>
      <c r="D708" s="277" t="s">
        <v>27</v>
      </c>
      <c r="E708" s="277" t="s">
        <v>554</v>
      </c>
      <c r="F708" s="277" t="s">
        <v>584</v>
      </c>
      <c r="G708" s="279">
        <f t="shared" si="189"/>
        <v>87.9</v>
      </c>
      <c r="H708" s="279">
        <f>H709</f>
        <v>87.9</v>
      </c>
      <c r="I708" s="279">
        <f>I709</f>
        <v>0</v>
      </c>
    </row>
    <row r="709" spans="1:9" s="287" customFormat="1" ht="15.75" x14ac:dyDescent="0.25">
      <c r="A709" s="276" t="s">
        <v>585</v>
      </c>
      <c r="B709" s="277" t="s">
        <v>800</v>
      </c>
      <c r="C709" s="277" t="s">
        <v>30</v>
      </c>
      <c r="D709" s="277" t="s">
        <v>27</v>
      </c>
      <c r="E709" s="277" t="s">
        <v>554</v>
      </c>
      <c r="F709" s="277" t="s">
        <v>586</v>
      </c>
      <c r="G709" s="279">
        <f t="shared" si="189"/>
        <v>87.9</v>
      </c>
      <c r="H709" s="279">
        <v>87.9</v>
      </c>
      <c r="I709" s="279"/>
    </row>
    <row r="710" spans="1:9" s="306" customFormat="1" ht="15.75" x14ac:dyDescent="0.25">
      <c r="A710" s="273" t="s">
        <v>466</v>
      </c>
      <c r="B710" s="274" t="s">
        <v>800</v>
      </c>
      <c r="C710" s="274" t="s">
        <v>35</v>
      </c>
      <c r="D710" s="277"/>
      <c r="E710" s="277"/>
      <c r="F710" s="277"/>
      <c r="G710" s="275">
        <f>SUM(H710:I710)</f>
        <v>3758.1</v>
      </c>
      <c r="H710" s="275">
        <f>H711+H717+H722</f>
        <v>147.60000000000002</v>
      </c>
      <c r="I710" s="275">
        <f>I711+I717+I722</f>
        <v>3610.5</v>
      </c>
    </row>
    <row r="711" spans="1:9" s="287" customFormat="1" ht="15.75" customHeight="1" x14ac:dyDescent="0.25">
      <c r="A711" s="271" t="s">
        <v>94</v>
      </c>
      <c r="B711" s="274" t="s">
        <v>800</v>
      </c>
      <c r="C711" s="274" t="s">
        <v>35</v>
      </c>
      <c r="D711" s="274" t="s">
        <v>24</v>
      </c>
      <c r="E711" s="274"/>
      <c r="F711" s="274"/>
      <c r="G711" s="275">
        <f t="shared" ref="G711:G718" si="190">SUM(H711:I711)</f>
        <v>2201.5</v>
      </c>
      <c r="H711" s="275"/>
      <c r="I711" s="275">
        <f>I712</f>
        <v>2201.5</v>
      </c>
    </row>
    <row r="712" spans="1:9" s="287" customFormat="1" ht="25.5" customHeight="1" x14ac:dyDescent="0.25">
      <c r="A712" s="273" t="s">
        <v>582</v>
      </c>
      <c r="B712" s="274" t="s">
        <v>800</v>
      </c>
      <c r="C712" s="274" t="s">
        <v>35</v>
      </c>
      <c r="D712" s="274" t="s">
        <v>24</v>
      </c>
      <c r="E712" s="274" t="s">
        <v>583</v>
      </c>
      <c r="F712" s="274"/>
      <c r="G712" s="275">
        <f t="shared" si="190"/>
        <v>2201.5</v>
      </c>
      <c r="H712" s="275"/>
      <c r="I712" s="275">
        <f>I713+I715</f>
        <v>2201.5</v>
      </c>
    </row>
    <row r="713" spans="1:9" s="287" customFormat="1" ht="15.75" x14ac:dyDescent="0.25">
      <c r="A713" s="276" t="s">
        <v>555</v>
      </c>
      <c r="B713" s="277" t="s">
        <v>800</v>
      </c>
      <c r="C713" s="277" t="s">
        <v>35</v>
      </c>
      <c r="D713" s="277" t="s">
        <v>24</v>
      </c>
      <c r="E713" s="277" t="s">
        <v>583</v>
      </c>
      <c r="F713" s="277" t="s">
        <v>556</v>
      </c>
      <c r="G713" s="279">
        <f t="shared" si="190"/>
        <v>356.3</v>
      </c>
      <c r="H713" s="279"/>
      <c r="I713" s="279">
        <f>I714</f>
        <v>356.3</v>
      </c>
    </row>
    <row r="714" spans="1:9" s="287" customFormat="1" ht="15.75" x14ac:dyDescent="0.25">
      <c r="A714" s="276" t="s">
        <v>557</v>
      </c>
      <c r="B714" s="277" t="s">
        <v>800</v>
      </c>
      <c r="C714" s="277" t="s">
        <v>35</v>
      </c>
      <c r="D714" s="277" t="s">
        <v>24</v>
      </c>
      <c r="E714" s="277" t="s">
        <v>583</v>
      </c>
      <c r="F714" s="277" t="s">
        <v>558</v>
      </c>
      <c r="G714" s="279">
        <f t="shared" si="190"/>
        <v>356.3</v>
      </c>
      <c r="H714" s="279"/>
      <c r="I714" s="279">
        <v>356.3</v>
      </c>
    </row>
    <row r="715" spans="1:9" s="287" customFormat="1" ht="15.75" x14ac:dyDescent="0.25">
      <c r="A715" s="276" t="s">
        <v>628</v>
      </c>
      <c r="B715" s="277" t="s">
        <v>800</v>
      </c>
      <c r="C715" s="277" t="s">
        <v>35</v>
      </c>
      <c r="D715" s="277" t="s">
        <v>24</v>
      </c>
      <c r="E715" s="277" t="s">
        <v>583</v>
      </c>
      <c r="F715" s="277" t="s">
        <v>584</v>
      </c>
      <c r="G715" s="279">
        <f t="shared" si="190"/>
        <v>1845.2</v>
      </c>
      <c r="H715" s="279"/>
      <c r="I715" s="279">
        <f>I716</f>
        <v>1845.2</v>
      </c>
    </row>
    <row r="716" spans="1:9" s="287" customFormat="1" ht="15.75" x14ac:dyDescent="0.25">
      <c r="A716" s="276" t="s">
        <v>585</v>
      </c>
      <c r="B716" s="277" t="s">
        <v>800</v>
      </c>
      <c r="C716" s="277" t="s">
        <v>35</v>
      </c>
      <c r="D716" s="277" t="s">
        <v>24</v>
      </c>
      <c r="E716" s="277" t="s">
        <v>583</v>
      </c>
      <c r="F716" s="277" t="s">
        <v>586</v>
      </c>
      <c r="G716" s="279">
        <f t="shared" si="190"/>
        <v>1845.2</v>
      </c>
      <c r="H716" s="279"/>
      <c r="I716" s="279">
        <v>1845.2</v>
      </c>
    </row>
    <row r="717" spans="1:9" s="287" customFormat="1" ht="15.75" x14ac:dyDescent="0.25">
      <c r="A717" s="273" t="s">
        <v>128</v>
      </c>
      <c r="B717" s="274" t="s">
        <v>800</v>
      </c>
      <c r="C717" s="274" t="s">
        <v>35</v>
      </c>
      <c r="D717" s="274" t="s">
        <v>129</v>
      </c>
      <c r="E717" s="274"/>
      <c r="F717" s="274"/>
      <c r="G717" s="275">
        <f t="shared" si="190"/>
        <v>99.2</v>
      </c>
      <c r="H717" s="275">
        <f>H718</f>
        <v>99.2</v>
      </c>
      <c r="I717" s="275">
        <f>I719</f>
        <v>0</v>
      </c>
    </row>
    <row r="718" spans="1:9" s="287" customFormat="1" ht="31.5" x14ac:dyDescent="0.25">
      <c r="A718" s="273" t="s">
        <v>617</v>
      </c>
      <c r="B718" s="274" t="s">
        <v>800</v>
      </c>
      <c r="C718" s="274" t="s">
        <v>35</v>
      </c>
      <c r="D718" s="274" t="s">
        <v>129</v>
      </c>
      <c r="E718" s="274" t="s">
        <v>618</v>
      </c>
      <c r="F718" s="274"/>
      <c r="G718" s="275">
        <f t="shared" si="190"/>
        <v>99.2</v>
      </c>
      <c r="H718" s="275">
        <f>H719</f>
        <v>99.2</v>
      </c>
      <c r="I718" s="275"/>
    </row>
    <row r="719" spans="1:9" s="287" customFormat="1" ht="15.75" x14ac:dyDescent="0.25">
      <c r="A719" s="276" t="s">
        <v>502</v>
      </c>
      <c r="B719" s="277" t="s">
        <v>800</v>
      </c>
      <c r="C719" s="277" t="s">
        <v>35</v>
      </c>
      <c r="D719" s="277" t="s">
        <v>129</v>
      </c>
      <c r="E719" s="277" t="s">
        <v>618</v>
      </c>
      <c r="F719" s="277" t="s">
        <v>551</v>
      </c>
      <c r="G719" s="279">
        <f>SUM(H719:I719)</f>
        <v>99.2</v>
      </c>
      <c r="H719" s="279">
        <f>H721+H720</f>
        <v>99.2</v>
      </c>
      <c r="I719" s="279">
        <f>I721</f>
        <v>0</v>
      </c>
    </row>
    <row r="720" spans="1:9" s="287" customFormat="1" ht="15.75" x14ac:dyDescent="0.25">
      <c r="A720" s="276" t="s">
        <v>503</v>
      </c>
      <c r="B720" s="277" t="s">
        <v>800</v>
      </c>
      <c r="C720" s="277" t="s">
        <v>35</v>
      </c>
      <c r="D720" s="277" t="s">
        <v>129</v>
      </c>
      <c r="E720" s="277" t="s">
        <v>618</v>
      </c>
      <c r="F720" s="277" t="s">
        <v>504</v>
      </c>
      <c r="G720" s="279">
        <f>SUM(H720:I720)</f>
        <v>0</v>
      </c>
      <c r="H720" s="279"/>
      <c r="I720" s="279"/>
    </row>
    <row r="721" spans="1:9" s="287" customFormat="1" ht="15.75" x14ac:dyDescent="0.25">
      <c r="A721" s="276" t="s">
        <v>505</v>
      </c>
      <c r="B721" s="277" t="s">
        <v>800</v>
      </c>
      <c r="C721" s="277" t="s">
        <v>35</v>
      </c>
      <c r="D721" s="277" t="s">
        <v>129</v>
      </c>
      <c r="E721" s="277" t="s">
        <v>618</v>
      </c>
      <c r="F721" s="277" t="s">
        <v>552</v>
      </c>
      <c r="G721" s="279">
        <f t="shared" ref="G721" si="191">SUM(H721:I721)</f>
        <v>99.2</v>
      </c>
      <c r="H721" s="279">
        <v>99.2</v>
      </c>
      <c r="I721" s="279"/>
    </row>
    <row r="722" spans="1:9" s="287" customFormat="1" ht="19.5" customHeight="1" x14ac:dyDescent="0.25">
      <c r="A722" s="273" t="s">
        <v>141</v>
      </c>
      <c r="B722" s="274" t="s">
        <v>800</v>
      </c>
      <c r="C722" s="274" t="s">
        <v>35</v>
      </c>
      <c r="D722" s="274">
        <v>12</v>
      </c>
      <c r="E722" s="277"/>
      <c r="F722" s="277"/>
      <c r="G722" s="275">
        <f>G723+G728</f>
        <v>1457.4</v>
      </c>
      <c r="H722" s="275">
        <f t="shared" ref="H722:I722" si="192">H723+H728</f>
        <v>48.400000000000006</v>
      </c>
      <c r="I722" s="275">
        <f t="shared" si="192"/>
        <v>1409</v>
      </c>
    </row>
    <row r="723" spans="1:9" s="287" customFormat="1" ht="31.5" x14ac:dyDescent="0.25">
      <c r="A723" s="273" t="s">
        <v>801</v>
      </c>
      <c r="B723" s="274" t="s">
        <v>800</v>
      </c>
      <c r="C723" s="274" t="s">
        <v>35</v>
      </c>
      <c r="D723" s="274" t="s">
        <v>142</v>
      </c>
      <c r="E723" s="274" t="s">
        <v>627</v>
      </c>
      <c r="F723" s="274"/>
      <c r="G723" s="275">
        <f>G724+G726</f>
        <v>1409</v>
      </c>
      <c r="H723" s="275">
        <f t="shared" ref="H723:I723" si="193">H724+H726</f>
        <v>0</v>
      </c>
      <c r="I723" s="275">
        <f t="shared" si="193"/>
        <v>1409</v>
      </c>
    </row>
    <row r="724" spans="1:9" s="287" customFormat="1" ht="15.75" x14ac:dyDescent="0.25">
      <c r="A724" s="276" t="s">
        <v>555</v>
      </c>
      <c r="B724" s="277" t="s">
        <v>800</v>
      </c>
      <c r="C724" s="277" t="s">
        <v>35</v>
      </c>
      <c r="D724" s="277" t="s">
        <v>142</v>
      </c>
      <c r="E724" s="277" t="s">
        <v>627</v>
      </c>
      <c r="F724" s="277" t="s">
        <v>556</v>
      </c>
      <c r="G724" s="279">
        <f>SUM(H724:I724)</f>
        <v>640.20000000000005</v>
      </c>
      <c r="H724" s="279"/>
      <c r="I724" s="279">
        <f>I725</f>
        <v>640.20000000000005</v>
      </c>
    </row>
    <row r="725" spans="1:9" s="287" customFormat="1" ht="15.75" x14ac:dyDescent="0.25">
      <c r="A725" s="276" t="s">
        <v>557</v>
      </c>
      <c r="B725" s="277" t="s">
        <v>800</v>
      </c>
      <c r="C725" s="277" t="s">
        <v>35</v>
      </c>
      <c r="D725" s="277" t="s">
        <v>142</v>
      </c>
      <c r="E725" s="277" t="s">
        <v>627</v>
      </c>
      <c r="F725" s="277" t="s">
        <v>558</v>
      </c>
      <c r="G725" s="279">
        <f>SUM(H725:I725)</f>
        <v>640.20000000000005</v>
      </c>
      <c r="H725" s="279"/>
      <c r="I725" s="279">
        <v>640.20000000000005</v>
      </c>
    </row>
    <row r="726" spans="1:9" s="287" customFormat="1" ht="15.75" x14ac:dyDescent="0.25">
      <c r="A726" s="276" t="s">
        <v>628</v>
      </c>
      <c r="B726" s="277" t="s">
        <v>800</v>
      </c>
      <c r="C726" s="277" t="s">
        <v>35</v>
      </c>
      <c r="D726" s="277" t="s">
        <v>142</v>
      </c>
      <c r="E726" s="277" t="s">
        <v>627</v>
      </c>
      <c r="F726" s="277" t="s">
        <v>584</v>
      </c>
      <c r="G726" s="279">
        <f t="shared" ref="G726:G734" si="194">SUM(H726:I726)</f>
        <v>768.8</v>
      </c>
      <c r="H726" s="279"/>
      <c r="I726" s="279">
        <f>I727</f>
        <v>768.8</v>
      </c>
    </row>
    <row r="727" spans="1:9" s="306" customFormat="1" ht="15.75" x14ac:dyDescent="0.25">
      <c r="A727" s="276" t="s">
        <v>585</v>
      </c>
      <c r="B727" s="277" t="s">
        <v>800</v>
      </c>
      <c r="C727" s="277" t="s">
        <v>35</v>
      </c>
      <c r="D727" s="277" t="s">
        <v>142</v>
      </c>
      <c r="E727" s="277" t="s">
        <v>627</v>
      </c>
      <c r="F727" s="277" t="s">
        <v>586</v>
      </c>
      <c r="G727" s="279">
        <f t="shared" si="194"/>
        <v>768.8</v>
      </c>
      <c r="H727" s="279"/>
      <c r="I727" s="279">
        <v>768.8</v>
      </c>
    </row>
    <row r="728" spans="1:9" s="287" customFormat="1" ht="31.5" x14ac:dyDescent="0.25">
      <c r="A728" s="273" t="s">
        <v>635</v>
      </c>
      <c r="B728" s="274" t="s">
        <v>800</v>
      </c>
      <c r="C728" s="274" t="s">
        <v>35</v>
      </c>
      <c r="D728" s="274" t="s">
        <v>142</v>
      </c>
      <c r="E728" s="274" t="s">
        <v>636</v>
      </c>
      <c r="F728" s="274"/>
      <c r="G728" s="275">
        <f t="shared" si="194"/>
        <v>48.400000000000006</v>
      </c>
      <c r="H728" s="275">
        <f>H729+H731</f>
        <v>48.400000000000006</v>
      </c>
      <c r="I728" s="275">
        <f>I729+I731</f>
        <v>0</v>
      </c>
    </row>
    <row r="729" spans="1:9" s="287" customFormat="1" ht="15.75" x14ac:dyDescent="0.25">
      <c r="A729" s="276" t="s">
        <v>555</v>
      </c>
      <c r="B729" s="277" t="s">
        <v>800</v>
      </c>
      <c r="C729" s="277" t="s">
        <v>35</v>
      </c>
      <c r="D729" s="277" t="s">
        <v>142</v>
      </c>
      <c r="E729" s="277" t="s">
        <v>636</v>
      </c>
      <c r="F729" s="277" t="s">
        <v>556</v>
      </c>
      <c r="G729" s="279">
        <f t="shared" si="194"/>
        <v>25.3</v>
      </c>
      <c r="H729" s="279">
        <f>H730</f>
        <v>25.3</v>
      </c>
      <c r="I729" s="279">
        <f>I730</f>
        <v>0</v>
      </c>
    </row>
    <row r="730" spans="1:9" s="287" customFormat="1" ht="15.75" x14ac:dyDescent="0.25">
      <c r="A730" s="276" t="s">
        <v>557</v>
      </c>
      <c r="B730" s="277" t="s">
        <v>800</v>
      </c>
      <c r="C730" s="277" t="s">
        <v>35</v>
      </c>
      <c r="D730" s="277" t="s">
        <v>142</v>
      </c>
      <c r="E730" s="277" t="s">
        <v>636</v>
      </c>
      <c r="F730" s="277" t="s">
        <v>558</v>
      </c>
      <c r="G730" s="279">
        <f t="shared" si="194"/>
        <v>25.3</v>
      </c>
      <c r="H730" s="279">
        <v>25.3</v>
      </c>
      <c r="I730" s="279"/>
    </row>
    <row r="731" spans="1:9" s="287" customFormat="1" ht="15.75" x14ac:dyDescent="0.25">
      <c r="A731" s="276" t="s">
        <v>628</v>
      </c>
      <c r="B731" s="277" t="s">
        <v>800</v>
      </c>
      <c r="C731" s="277" t="s">
        <v>35</v>
      </c>
      <c r="D731" s="277" t="s">
        <v>142</v>
      </c>
      <c r="E731" s="277" t="s">
        <v>636</v>
      </c>
      <c r="F731" s="277" t="s">
        <v>584</v>
      </c>
      <c r="G731" s="279">
        <f t="shared" si="194"/>
        <v>23.1</v>
      </c>
      <c r="H731" s="279">
        <f>H732</f>
        <v>23.1</v>
      </c>
      <c r="I731" s="279">
        <f>I732</f>
        <v>0</v>
      </c>
    </row>
    <row r="732" spans="1:9" s="287" customFormat="1" ht="15.75" x14ac:dyDescent="0.25">
      <c r="A732" s="276" t="s">
        <v>585</v>
      </c>
      <c r="B732" s="277" t="s">
        <v>800</v>
      </c>
      <c r="C732" s="277" t="s">
        <v>35</v>
      </c>
      <c r="D732" s="277" t="s">
        <v>142</v>
      </c>
      <c r="E732" s="277" t="s">
        <v>636</v>
      </c>
      <c r="F732" s="277" t="s">
        <v>586</v>
      </c>
      <c r="G732" s="279">
        <f t="shared" si="194"/>
        <v>23.1</v>
      </c>
      <c r="H732" s="279">
        <v>23.1</v>
      </c>
      <c r="I732" s="279"/>
    </row>
    <row r="733" spans="1:9" s="287" customFormat="1" ht="15.75" x14ac:dyDescent="0.25">
      <c r="A733" s="273" t="s">
        <v>781</v>
      </c>
      <c r="B733" s="274" t="s">
        <v>800</v>
      </c>
      <c r="C733" s="274" t="s">
        <v>45</v>
      </c>
      <c r="D733" s="274"/>
      <c r="E733" s="277"/>
      <c r="F733" s="277"/>
      <c r="G733" s="275">
        <f t="shared" si="194"/>
        <v>1395361.7999999998</v>
      </c>
      <c r="H733" s="275">
        <f>SUM(H734+H771+H847+H876)</f>
        <v>662606.6</v>
      </c>
      <c r="I733" s="275">
        <f>SUM(I734+I771+I847+I876)</f>
        <v>732755.2</v>
      </c>
    </row>
    <row r="734" spans="1:9" s="287" customFormat="1" ht="15.75" x14ac:dyDescent="0.25">
      <c r="A734" s="273" t="s">
        <v>210</v>
      </c>
      <c r="B734" s="274" t="s">
        <v>800</v>
      </c>
      <c r="C734" s="274" t="s">
        <v>45</v>
      </c>
      <c r="D734" s="274" t="s">
        <v>24</v>
      </c>
      <c r="E734" s="277"/>
      <c r="F734" s="277"/>
      <c r="G734" s="275">
        <f t="shared" si="194"/>
        <v>423709.80000000005</v>
      </c>
      <c r="H734" s="275">
        <f>SUM(H739+H757+H748)</f>
        <v>415469.4</v>
      </c>
      <c r="I734" s="275">
        <f>SUM(I739+I757+I748+I735)</f>
        <v>8240.4</v>
      </c>
    </row>
    <row r="735" spans="1:9" s="287" customFormat="1" ht="47.25" x14ac:dyDescent="0.25">
      <c r="A735" s="311" t="s">
        <v>802</v>
      </c>
      <c r="B735" s="274" t="s">
        <v>800</v>
      </c>
      <c r="C735" s="313">
        <v>7</v>
      </c>
      <c r="D735" s="313">
        <v>1</v>
      </c>
      <c r="E735" s="314">
        <v>1008900</v>
      </c>
      <c r="F735" s="277"/>
      <c r="G735" s="275">
        <f>G736</f>
        <v>348</v>
      </c>
      <c r="H735" s="275">
        <f t="shared" ref="H735:I736" si="195">H736</f>
        <v>0</v>
      </c>
      <c r="I735" s="275">
        <f t="shared" si="195"/>
        <v>348</v>
      </c>
    </row>
    <row r="736" spans="1:9" s="287" customFormat="1" ht="15.75" x14ac:dyDescent="0.25">
      <c r="A736" s="322" t="s">
        <v>555</v>
      </c>
      <c r="B736" s="277" t="s">
        <v>800</v>
      </c>
      <c r="C736" s="317">
        <v>7</v>
      </c>
      <c r="D736" s="317">
        <v>1</v>
      </c>
      <c r="E736" s="318">
        <v>1008900</v>
      </c>
      <c r="F736" s="277" t="s">
        <v>584</v>
      </c>
      <c r="G736" s="279">
        <f>G737</f>
        <v>348</v>
      </c>
      <c r="H736" s="279">
        <f t="shared" si="195"/>
        <v>0</v>
      </c>
      <c r="I736" s="279">
        <f t="shared" si="195"/>
        <v>348</v>
      </c>
    </row>
    <row r="737" spans="1:9" s="287" customFormat="1" ht="15.75" x14ac:dyDescent="0.25">
      <c r="A737" s="322" t="s">
        <v>803</v>
      </c>
      <c r="B737" s="277" t="s">
        <v>800</v>
      </c>
      <c r="C737" s="317">
        <v>7</v>
      </c>
      <c r="D737" s="317">
        <v>1</v>
      </c>
      <c r="E737" s="318">
        <v>1008900</v>
      </c>
      <c r="F737" s="277" t="s">
        <v>586</v>
      </c>
      <c r="G737" s="279">
        <f>H737+I737</f>
        <v>348</v>
      </c>
      <c r="H737" s="279"/>
      <c r="I737" s="279">
        <v>348</v>
      </c>
    </row>
    <row r="738" spans="1:9" s="306" customFormat="1" ht="15.75" x14ac:dyDescent="0.25">
      <c r="A738" s="273"/>
      <c r="B738" s="274"/>
      <c r="C738" s="274"/>
      <c r="D738" s="274"/>
      <c r="E738" s="277"/>
      <c r="F738" s="277"/>
      <c r="G738" s="275"/>
      <c r="H738" s="275"/>
      <c r="I738" s="275"/>
    </row>
    <row r="739" spans="1:9" s="287" customFormat="1" ht="15.75" x14ac:dyDescent="0.25">
      <c r="A739" s="273" t="s">
        <v>804</v>
      </c>
      <c r="B739" s="274" t="s">
        <v>800</v>
      </c>
      <c r="C739" s="274" t="s">
        <v>45</v>
      </c>
      <c r="D739" s="274" t="s">
        <v>24</v>
      </c>
      <c r="E739" s="274">
        <v>4209900</v>
      </c>
      <c r="F739" s="274" t="s">
        <v>458</v>
      </c>
      <c r="G739" s="275">
        <f t="shared" ref="G739:G748" si="196">SUM(H739:I739)</f>
        <v>414401.80000000005</v>
      </c>
      <c r="H739" s="275">
        <f>H740+H743+H746</f>
        <v>409513.4</v>
      </c>
      <c r="I739" s="275">
        <f>I740+I743+I746</f>
        <v>4888.3999999999996</v>
      </c>
    </row>
    <row r="740" spans="1:9" s="287" customFormat="1" ht="15.75" x14ac:dyDescent="0.25">
      <c r="A740" s="276" t="s">
        <v>555</v>
      </c>
      <c r="B740" s="277" t="s">
        <v>800</v>
      </c>
      <c r="C740" s="277" t="s">
        <v>45</v>
      </c>
      <c r="D740" s="277" t="s">
        <v>24</v>
      </c>
      <c r="E740" s="277">
        <v>4209900</v>
      </c>
      <c r="F740" s="277">
        <v>610</v>
      </c>
      <c r="G740" s="279">
        <f t="shared" si="196"/>
        <v>376454.50000000006</v>
      </c>
      <c r="H740" s="279">
        <f>SUM(H741:H742)</f>
        <v>371930.10000000003</v>
      </c>
      <c r="I740" s="279">
        <f>SUM(I742)</f>
        <v>4524.3999999999996</v>
      </c>
    </row>
    <row r="741" spans="1:9" s="287" customFormat="1" ht="31.5" x14ac:dyDescent="0.25">
      <c r="A741" s="276" t="s">
        <v>615</v>
      </c>
      <c r="B741" s="277" t="s">
        <v>800</v>
      </c>
      <c r="C741" s="277" t="s">
        <v>45</v>
      </c>
      <c r="D741" s="277" t="s">
        <v>24</v>
      </c>
      <c r="E741" s="277">
        <v>4209900</v>
      </c>
      <c r="F741" s="277" t="s">
        <v>616</v>
      </c>
      <c r="G741" s="279">
        <f t="shared" si="196"/>
        <v>358472.2</v>
      </c>
      <c r="H741" s="279">
        <v>358472.2</v>
      </c>
      <c r="I741" s="279"/>
    </row>
    <row r="742" spans="1:9" s="287" customFormat="1" ht="15.75" x14ac:dyDescent="0.25">
      <c r="A742" s="276" t="s">
        <v>557</v>
      </c>
      <c r="B742" s="277" t="s">
        <v>800</v>
      </c>
      <c r="C742" s="277" t="s">
        <v>45</v>
      </c>
      <c r="D742" s="277" t="s">
        <v>24</v>
      </c>
      <c r="E742" s="277">
        <v>4209900</v>
      </c>
      <c r="F742" s="277">
        <v>612</v>
      </c>
      <c r="G742" s="279">
        <f t="shared" si="196"/>
        <v>17982.3</v>
      </c>
      <c r="H742" s="279">
        <v>13457.9</v>
      </c>
      <c r="I742" s="279">
        <v>4524.3999999999996</v>
      </c>
    </row>
    <row r="743" spans="1:9" s="287" customFormat="1" ht="15.75" x14ac:dyDescent="0.25">
      <c r="A743" s="276" t="s">
        <v>628</v>
      </c>
      <c r="B743" s="277" t="s">
        <v>800</v>
      </c>
      <c r="C743" s="277" t="s">
        <v>45</v>
      </c>
      <c r="D743" s="277" t="s">
        <v>24</v>
      </c>
      <c r="E743" s="277">
        <v>4209900</v>
      </c>
      <c r="F743" s="277" t="s">
        <v>584</v>
      </c>
      <c r="G743" s="279">
        <f t="shared" si="196"/>
        <v>37947.300000000003</v>
      </c>
      <c r="H743" s="279">
        <f>H744+H745</f>
        <v>37583.300000000003</v>
      </c>
      <c r="I743" s="279">
        <f>I744+I745</f>
        <v>364</v>
      </c>
    </row>
    <row r="744" spans="1:9" s="287" customFormat="1" ht="31.5" x14ac:dyDescent="0.25">
      <c r="A744" s="276" t="s">
        <v>805</v>
      </c>
      <c r="B744" s="277" t="s">
        <v>800</v>
      </c>
      <c r="C744" s="277" t="s">
        <v>45</v>
      </c>
      <c r="D744" s="277" t="s">
        <v>24</v>
      </c>
      <c r="E744" s="277">
        <v>4209900</v>
      </c>
      <c r="F744" s="277" t="s">
        <v>690</v>
      </c>
      <c r="G744" s="279">
        <f t="shared" si="196"/>
        <v>35623.9</v>
      </c>
      <c r="H744" s="279">
        <v>35623.9</v>
      </c>
      <c r="I744" s="279"/>
    </row>
    <row r="745" spans="1:9" s="287" customFormat="1" ht="15.75" x14ac:dyDescent="0.25">
      <c r="A745" s="276" t="s">
        <v>585</v>
      </c>
      <c r="B745" s="277" t="s">
        <v>800</v>
      </c>
      <c r="C745" s="277" t="s">
        <v>45</v>
      </c>
      <c r="D745" s="277" t="s">
        <v>24</v>
      </c>
      <c r="E745" s="277">
        <v>4209900</v>
      </c>
      <c r="F745" s="277" t="s">
        <v>586</v>
      </c>
      <c r="G745" s="279">
        <f t="shared" si="196"/>
        <v>2323.4</v>
      </c>
      <c r="H745" s="279">
        <v>1959.4</v>
      </c>
      <c r="I745" s="279">
        <v>364</v>
      </c>
    </row>
    <row r="746" spans="1:9" s="287" customFormat="1" ht="15.75" x14ac:dyDescent="0.25">
      <c r="A746" s="307" t="s">
        <v>506</v>
      </c>
      <c r="B746" s="277" t="s">
        <v>800</v>
      </c>
      <c r="C746" s="277" t="s">
        <v>45</v>
      </c>
      <c r="D746" s="277" t="s">
        <v>24</v>
      </c>
      <c r="E746" s="277">
        <v>4209900</v>
      </c>
      <c r="F746" s="277" t="s">
        <v>569</v>
      </c>
      <c r="G746" s="279">
        <f t="shared" si="196"/>
        <v>0</v>
      </c>
      <c r="H746" s="279">
        <f>H747</f>
        <v>0</v>
      </c>
      <c r="I746" s="279">
        <f>I747</f>
        <v>0</v>
      </c>
    </row>
    <row r="747" spans="1:9" s="287" customFormat="1" ht="15.75" x14ac:dyDescent="0.25">
      <c r="A747" s="307" t="s">
        <v>507</v>
      </c>
      <c r="B747" s="277" t="s">
        <v>800</v>
      </c>
      <c r="C747" s="277" t="s">
        <v>45</v>
      </c>
      <c r="D747" s="277" t="s">
        <v>24</v>
      </c>
      <c r="E747" s="277">
        <v>4209900</v>
      </c>
      <c r="F747" s="277" t="s">
        <v>570</v>
      </c>
      <c r="G747" s="279">
        <f t="shared" si="196"/>
        <v>0</v>
      </c>
      <c r="H747" s="279"/>
      <c r="I747" s="279"/>
    </row>
    <row r="748" spans="1:9" s="287" customFormat="1" ht="15.75" x14ac:dyDescent="0.25">
      <c r="A748" s="273" t="s">
        <v>659</v>
      </c>
      <c r="B748" s="274" t="s">
        <v>800</v>
      </c>
      <c r="C748" s="274" t="s">
        <v>45</v>
      </c>
      <c r="D748" s="274" t="s">
        <v>24</v>
      </c>
      <c r="E748" s="274" t="s">
        <v>660</v>
      </c>
      <c r="F748" s="274"/>
      <c r="G748" s="275">
        <f t="shared" si="196"/>
        <v>3004</v>
      </c>
      <c r="H748" s="275">
        <f>H755</f>
        <v>0</v>
      </c>
      <c r="I748" s="275">
        <f>I749+I754</f>
        <v>3004</v>
      </c>
    </row>
    <row r="749" spans="1:9" s="287" customFormat="1" ht="15.75" x14ac:dyDescent="0.25">
      <c r="A749" s="273" t="s">
        <v>806</v>
      </c>
      <c r="B749" s="274" t="s">
        <v>800</v>
      </c>
      <c r="C749" s="274" t="s">
        <v>45</v>
      </c>
      <c r="D749" s="274" t="s">
        <v>24</v>
      </c>
      <c r="E749" s="274" t="s">
        <v>807</v>
      </c>
      <c r="F749" s="274"/>
      <c r="G749" s="275">
        <f>G750+G752</f>
        <v>100</v>
      </c>
      <c r="H749" s="275">
        <f t="shared" ref="H749:I749" si="197">H750+H752</f>
        <v>0</v>
      </c>
      <c r="I749" s="275">
        <f t="shared" si="197"/>
        <v>100</v>
      </c>
    </row>
    <row r="750" spans="1:9" s="287" customFormat="1" ht="15.75" x14ac:dyDescent="0.25">
      <c r="A750" s="276" t="s">
        <v>555</v>
      </c>
      <c r="B750" s="277" t="s">
        <v>800</v>
      </c>
      <c r="C750" s="277" t="s">
        <v>45</v>
      </c>
      <c r="D750" s="277" t="s">
        <v>24</v>
      </c>
      <c r="E750" s="277" t="s">
        <v>807</v>
      </c>
      <c r="F750" s="277" t="s">
        <v>556</v>
      </c>
      <c r="G750" s="279">
        <f>SUM(H750:I750)</f>
        <v>50</v>
      </c>
      <c r="H750" s="279">
        <f>SUM(H751)</f>
        <v>0</v>
      </c>
      <c r="I750" s="279">
        <f>SUM(I751)</f>
        <v>50</v>
      </c>
    </row>
    <row r="751" spans="1:9" s="287" customFormat="1" ht="15.75" x14ac:dyDescent="0.25">
      <c r="A751" s="276" t="s">
        <v>557</v>
      </c>
      <c r="B751" s="277" t="s">
        <v>800</v>
      </c>
      <c r="C751" s="277" t="s">
        <v>45</v>
      </c>
      <c r="D751" s="277" t="s">
        <v>24</v>
      </c>
      <c r="E751" s="277" t="s">
        <v>807</v>
      </c>
      <c r="F751" s="277" t="s">
        <v>558</v>
      </c>
      <c r="G751" s="279">
        <f t="shared" ref="G751:G753" si="198">SUM(H751:I751)</f>
        <v>50</v>
      </c>
      <c r="H751" s="279"/>
      <c r="I751" s="279">
        <v>50</v>
      </c>
    </row>
    <row r="752" spans="1:9" s="287" customFormat="1" ht="15.75" x14ac:dyDescent="0.25">
      <c r="A752" s="276" t="s">
        <v>628</v>
      </c>
      <c r="B752" s="277" t="s">
        <v>800</v>
      </c>
      <c r="C752" s="277" t="s">
        <v>45</v>
      </c>
      <c r="D752" s="277" t="s">
        <v>24</v>
      </c>
      <c r="E752" s="277" t="s">
        <v>807</v>
      </c>
      <c r="F752" s="277" t="s">
        <v>584</v>
      </c>
      <c r="G752" s="279">
        <f t="shared" si="198"/>
        <v>50</v>
      </c>
      <c r="H752" s="279">
        <f>SUM(H753)</f>
        <v>0</v>
      </c>
      <c r="I752" s="279">
        <f>SUM(I753)</f>
        <v>50</v>
      </c>
    </row>
    <row r="753" spans="1:9" s="306" customFormat="1" ht="15.75" x14ac:dyDescent="0.25">
      <c r="A753" s="276" t="s">
        <v>585</v>
      </c>
      <c r="B753" s="277" t="s">
        <v>800</v>
      </c>
      <c r="C753" s="277" t="s">
        <v>45</v>
      </c>
      <c r="D753" s="277" t="s">
        <v>24</v>
      </c>
      <c r="E753" s="277" t="s">
        <v>807</v>
      </c>
      <c r="F753" s="277" t="s">
        <v>586</v>
      </c>
      <c r="G753" s="279">
        <f t="shared" si="198"/>
        <v>50</v>
      </c>
      <c r="H753" s="279"/>
      <c r="I753" s="279">
        <v>50</v>
      </c>
    </row>
    <row r="754" spans="1:9" s="287" customFormat="1" ht="31.5" x14ac:dyDescent="0.25">
      <c r="A754" s="273" t="s">
        <v>808</v>
      </c>
      <c r="B754" s="274" t="s">
        <v>800</v>
      </c>
      <c r="C754" s="274" t="s">
        <v>45</v>
      </c>
      <c r="D754" s="274" t="s">
        <v>24</v>
      </c>
      <c r="E754" s="274" t="s">
        <v>662</v>
      </c>
      <c r="F754" s="274"/>
      <c r="G754" s="275">
        <f>G755</f>
        <v>2904</v>
      </c>
      <c r="H754" s="275">
        <f t="shared" ref="H754:I754" si="199">H755</f>
        <v>0</v>
      </c>
      <c r="I754" s="275">
        <f t="shared" si="199"/>
        <v>2904</v>
      </c>
    </row>
    <row r="755" spans="1:9" s="287" customFormat="1" ht="15.75" x14ac:dyDescent="0.25">
      <c r="A755" s="276" t="s">
        <v>555</v>
      </c>
      <c r="B755" s="277" t="s">
        <v>800</v>
      </c>
      <c r="C755" s="277" t="s">
        <v>45</v>
      </c>
      <c r="D755" s="277" t="s">
        <v>24</v>
      </c>
      <c r="E755" s="277" t="s">
        <v>662</v>
      </c>
      <c r="F755" s="277" t="s">
        <v>556</v>
      </c>
      <c r="G755" s="279">
        <f t="shared" ref="G755" si="200">SUM(H755:I755)</f>
        <v>2904</v>
      </c>
      <c r="H755" s="279"/>
      <c r="I755" s="279">
        <f>I756</f>
        <v>2904</v>
      </c>
    </row>
    <row r="756" spans="1:9" s="306" customFormat="1" ht="15.75" x14ac:dyDescent="0.25">
      <c r="A756" s="276" t="s">
        <v>557</v>
      </c>
      <c r="B756" s="277" t="s">
        <v>800</v>
      </c>
      <c r="C756" s="277" t="s">
        <v>45</v>
      </c>
      <c r="D756" s="277" t="s">
        <v>24</v>
      </c>
      <c r="E756" s="277" t="s">
        <v>662</v>
      </c>
      <c r="F756" s="277" t="s">
        <v>558</v>
      </c>
      <c r="G756" s="279">
        <f>SUM(H756:I756)</f>
        <v>2904</v>
      </c>
      <c r="H756" s="279"/>
      <c r="I756" s="279">
        <v>2904</v>
      </c>
    </row>
    <row r="757" spans="1:9" s="306" customFormat="1" ht="15.75" x14ac:dyDescent="0.25">
      <c r="A757" s="273" t="s">
        <v>571</v>
      </c>
      <c r="B757" s="274" t="s">
        <v>800</v>
      </c>
      <c r="C757" s="274" t="s">
        <v>45</v>
      </c>
      <c r="D757" s="274" t="s">
        <v>24</v>
      </c>
      <c r="E757" s="274" t="s">
        <v>572</v>
      </c>
      <c r="F757" s="274"/>
      <c r="G757" s="275">
        <f>SUM(H757:I757)</f>
        <v>5956</v>
      </c>
      <c r="H757" s="275">
        <f>H758+H761+H764</f>
        <v>5956</v>
      </c>
      <c r="I757" s="275">
        <f>SUM(I378)</f>
        <v>0</v>
      </c>
    </row>
    <row r="758" spans="1:9" s="306" customFormat="1" ht="31.5" x14ac:dyDescent="0.25">
      <c r="A758" s="273" t="s">
        <v>667</v>
      </c>
      <c r="B758" s="274" t="s">
        <v>800</v>
      </c>
      <c r="C758" s="274" t="s">
        <v>45</v>
      </c>
      <c r="D758" s="274" t="s">
        <v>24</v>
      </c>
      <c r="E758" s="274" t="s">
        <v>668</v>
      </c>
      <c r="F758" s="274"/>
      <c r="G758" s="275">
        <f>G759</f>
        <v>2193.1</v>
      </c>
      <c r="H758" s="275">
        <f t="shared" ref="H758:I758" si="201">H759</f>
        <v>2193.1</v>
      </c>
      <c r="I758" s="275">
        <f t="shared" si="201"/>
        <v>0</v>
      </c>
    </row>
    <row r="759" spans="1:9" s="306" customFormat="1" ht="15.75" x14ac:dyDescent="0.25">
      <c r="A759" s="276" t="s">
        <v>502</v>
      </c>
      <c r="B759" s="277" t="s">
        <v>800</v>
      </c>
      <c r="C759" s="277" t="s">
        <v>45</v>
      </c>
      <c r="D759" s="277" t="s">
        <v>24</v>
      </c>
      <c r="E759" s="277" t="s">
        <v>668</v>
      </c>
      <c r="F759" s="277" t="s">
        <v>551</v>
      </c>
      <c r="G759" s="279">
        <f>SUM(H759:I759)</f>
        <v>2193.1</v>
      </c>
      <c r="H759" s="279">
        <f>H760</f>
        <v>2193.1</v>
      </c>
      <c r="I759" s="275"/>
    </row>
    <row r="760" spans="1:9" s="306" customFormat="1" ht="15.75" x14ac:dyDescent="0.25">
      <c r="A760" s="276" t="s">
        <v>746</v>
      </c>
      <c r="B760" s="277" t="s">
        <v>800</v>
      </c>
      <c r="C760" s="277" t="s">
        <v>45</v>
      </c>
      <c r="D760" s="277" t="s">
        <v>24</v>
      </c>
      <c r="E760" s="277" t="s">
        <v>668</v>
      </c>
      <c r="F760" s="277" t="s">
        <v>552</v>
      </c>
      <c r="G760" s="279">
        <f>SUM(H760:I760)</f>
        <v>2193.1</v>
      </c>
      <c r="H760" s="279">
        <v>2193.1</v>
      </c>
      <c r="I760" s="275"/>
    </row>
    <row r="761" spans="1:9" s="306" customFormat="1" ht="47.25" x14ac:dyDescent="0.25">
      <c r="A761" s="273" t="s">
        <v>809</v>
      </c>
      <c r="B761" s="274" t="s">
        <v>800</v>
      </c>
      <c r="C761" s="274" t="s">
        <v>45</v>
      </c>
      <c r="D761" s="274" t="s">
        <v>24</v>
      </c>
      <c r="E761" s="274" t="s">
        <v>670</v>
      </c>
      <c r="F761" s="274"/>
      <c r="G761" s="275">
        <f>SUM(H761:I761)</f>
        <v>2904</v>
      </c>
      <c r="H761" s="275">
        <f>H762</f>
        <v>2904</v>
      </c>
      <c r="I761" s="275">
        <f>I762</f>
        <v>0</v>
      </c>
    </row>
    <row r="762" spans="1:9" s="306" customFormat="1" ht="15.75" x14ac:dyDescent="0.25">
      <c r="A762" s="276" t="s">
        <v>555</v>
      </c>
      <c r="B762" s="277" t="s">
        <v>800</v>
      </c>
      <c r="C762" s="277" t="s">
        <v>45</v>
      </c>
      <c r="D762" s="277" t="s">
        <v>24</v>
      </c>
      <c r="E762" s="277" t="s">
        <v>670</v>
      </c>
      <c r="F762" s="277" t="s">
        <v>556</v>
      </c>
      <c r="G762" s="279">
        <f t="shared" ref="G762:G770" si="202">SUM(H762:I762)</f>
        <v>2904</v>
      </c>
      <c r="H762" s="279">
        <f>H763</f>
        <v>2904</v>
      </c>
      <c r="I762" s="275"/>
    </row>
    <row r="763" spans="1:9" s="306" customFormat="1" ht="15.75" customHeight="1" x14ac:dyDescent="0.25">
      <c r="A763" s="276" t="s">
        <v>557</v>
      </c>
      <c r="B763" s="277" t="s">
        <v>800</v>
      </c>
      <c r="C763" s="277" t="s">
        <v>45</v>
      </c>
      <c r="D763" s="277" t="s">
        <v>24</v>
      </c>
      <c r="E763" s="277" t="s">
        <v>670</v>
      </c>
      <c r="F763" s="277" t="s">
        <v>558</v>
      </c>
      <c r="G763" s="279">
        <f t="shared" si="202"/>
        <v>2904</v>
      </c>
      <c r="H763" s="279">
        <v>2904</v>
      </c>
      <c r="I763" s="275"/>
    </row>
    <row r="764" spans="1:9" s="287" customFormat="1" ht="15.75" x14ac:dyDescent="0.25">
      <c r="A764" s="273" t="s">
        <v>810</v>
      </c>
      <c r="B764" s="274" t="s">
        <v>800</v>
      </c>
      <c r="C764" s="274" t="s">
        <v>45</v>
      </c>
      <c r="D764" s="274" t="s">
        <v>24</v>
      </c>
      <c r="E764" s="274" t="s">
        <v>811</v>
      </c>
      <c r="F764" s="274"/>
      <c r="G764" s="275">
        <f t="shared" si="202"/>
        <v>858.9</v>
      </c>
      <c r="H764" s="275">
        <f>H765+H769</f>
        <v>858.9</v>
      </c>
      <c r="I764" s="275">
        <f>I765+I769</f>
        <v>0</v>
      </c>
    </row>
    <row r="765" spans="1:9" s="287" customFormat="1" ht="15.75" x14ac:dyDescent="0.25">
      <c r="A765" s="276" t="s">
        <v>555</v>
      </c>
      <c r="B765" s="277" t="s">
        <v>800</v>
      </c>
      <c r="C765" s="277" t="s">
        <v>45</v>
      </c>
      <c r="D765" s="277" t="s">
        <v>24</v>
      </c>
      <c r="E765" s="277" t="s">
        <v>811</v>
      </c>
      <c r="F765" s="277" t="s">
        <v>556</v>
      </c>
      <c r="G765" s="279">
        <f t="shared" si="202"/>
        <v>796.1</v>
      </c>
      <c r="H765" s="279">
        <f>SUM(H766)</f>
        <v>796.1</v>
      </c>
      <c r="I765" s="279">
        <f>SUM(I766)</f>
        <v>0</v>
      </c>
    </row>
    <row r="766" spans="1:9" s="287" customFormat="1" ht="15.75" x14ac:dyDescent="0.25">
      <c r="A766" s="276" t="s">
        <v>557</v>
      </c>
      <c r="B766" s="277" t="s">
        <v>800</v>
      </c>
      <c r="C766" s="277" t="s">
        <v>45</v>
      </c>
      <c r="D766" s="277" t="s">
        <v>24</v>
      </c>
      <c r="E766" s="277" t="s">
        <v>811</v>
      </c>
      <c r="F766" s="277" t="s">
        <v>558</v>
      </c>
      <c r="G766" s="279">
        <f t="shared" si="202"/>
        <v>796.1</v>
      </c>
      <c r="H766" s="279">
        <v>796.1</v>
      </c>
      <c r="I766" s="279"/>
    </row>
    <row r="767" spans="1:9" s="287" customFormat="1" ht="15.75" x14ac:dyDescent="0.25">
      <c r="A767" s="276" t="s">
        <v>577</v>
      </c>
      <c r="B767" s="277" t="s">
        <v>800</v>
      </c>
      <c r="C767" s="277" t="s">
        <v>45</v>
      </c>
      <c r="D767" s="277" t="s">
        <v>24</v>
      </c>
      <c r="E767" s="277" t="s">
        <v>811</v>
      </c>
      <c r="F767" s="277">
        <v>600</v>
      </c>
      <c r="G767" s="279">
        <f t="shared" si="202"/>
        <v>0</v>
      </c>
      <c r="H767" s="279"/>
      <c r="I767" s="279"/>
    </row>
    <row r="768" spans="1:9" s="287" customFormat="1" ht="15.75" x14ac:dyDescent="0.25">
      <c r="A768" s="276" t="s">
        <v>555</v>
      </c>
      <c r="B768" s="277" t="s">
        <v>800</v>
      </c>
      <c r="C768" s="277" t="s">
        <v>45</v>
      </c>
      <c r="D768" s="277" t="s">
        <v>24</v>
      </c>
      <c r="E768" s="277" t="s">
        <v>811</v>
      </c>
      <c r="F768" s="277">
        <v>610</v>
      </c>
      <c r="G768" s="279">
        <f t="shared" si="202"/>
        <v>0</v>
      </c>
      <c r="H768" s="279"/>
      <c r="I768" s="279"/>
    </row>
    <row r="769" spans="1:9" s="287" customFormat="1" ht="15.75" x14ac:dyDescent="0.25">
      <c r="A769" s="276" t="s">
        <v>812</v>
      </c>
      <c r="B769" s="277" t="s">
        <v>800</v>
      </c>
      <c r="C769" s="277" t="s">
        <v>45</v>
      </c>
      <c r="D769" s="277" t="s">
        <v>24</v>
      </c>
      <c r="E769" s="277" t="s">
        <v>811</v>
      </c>
      <c r="F769" s="277" t="s">
        <v>584</v>
      </c>
      <c r="G769" s="279">
        <f t="shared" si="202"/>
        <v>62.8</v>
      </c>
      <c r="H769" s="279">
        <f>H770</f>
        <v>62.8</v>
      </c>
      <c r="I769" s="279">
        <f>I770</f>
        <v>0</v>
      </c>
    </row>
    <row r="770" spans="1:9" s="306" customFormat="1" ht="15.75" x14ac:dyDescent="0.25">
      <c r="A770" s="276" t="s">
        <v>585</v>
      </c>
      <c r="B770" s="277" t="s">
        <v>800</v>
      </c>
      <c r="C770" s="277" t="s">
        <v>45</v>
      </c>
      <c r="D770" s="277" t="s">
        <v>24</v>
      </c>
      <c r="E770" s="277" t="s">
        <v>811</v>
      </c>
      <c r="F770" s="277" t="s">
        <v>586</v>
      </c>
      <c r="G770" s="279">
        <f t="shared" si="202"/>
        <v>62.8</v>
      </c>
      <c r="H770" s="279">
        <v>62.8</v>
      </c>
      <c r="I770" s="279"/>
    </row>
    <row r="771" spans="1:9" s="306" customFormat="1" ht="15.75" x14ac:dyDescent="0.25">
      <c r="A771" s="273" t="s">
        <v>246</v>
      </c>
      <c r="B771" s="274" t="s">
        <v>800</v>
      </c>
      <c r="C771" s="274" t="s">
        <v>45</v>
      </c>
      <c r="D771" s="274" t="s">
        <v>27</v>
      </c>
      <c r="E771" s="274" t="s">
        <v>458</v>
      </c>
      <c r="F771" s="274" t="s">
        <v>458</v>
      </c>
      <c r="G771" s="275">
        <f>SUM(H771:I771)</f>
        <v>749003.1</v>
      </c>
      <c r="H771" s="275">
        <f>SUM(H801+H772+H831+H795)</f>
        <v>97103.099999999991</v>
      </c>
      <c r="I771" s="275">
        <f>SUM(I801+I772+I831+I795+I828)</f>
        <v>651900</v>
      </c>
    </row>
    <row r="772" spans="1:9" s="287" customFormat="1" ht="15.75" x14ac:dyDescent="0.25">
      <c r="A772" s="273" t="s">
        <v>813</v>
      </c>
      <c r="B772" s="274" t="s">
        <v>800</v>
      </c>
      <c r="C772" s="274" t="s">
        <v>45</v>
      </c>
      <c r="D772" s="274" t="s">
        <v>27</v>
      </c>
      <c r="E772" s="274" t="s">
        <v>814</v>
      </c>
      <c r="F772" s="274" t="s">
        <v>458</v>
      </c>
      <c r="G772" s="275">
        <f t="shared" ref="G772" si="203">SUM(H772:I772)</f>
        <v>723918.9</v>
      </c>
      <c r="H772" s="275">
        <f>H773+H776+H779+H780+H782+H786+H790</f>
        <v>90476</v>
      </c>
      <c r="I772" s="275">
        <f>I773+I776+I779+I780+I782+I786+I790</f>
        <v>633442.9</v>
      </c>
    </row>
    <row r="773" spans="1:9" s="287" customFormat="1" ht="15.75" x14ac:dyDescent="0.25">
      <c r="A773" s="276" t="s">
        <v>555</v>
      </c>
      <c r="B773" s="277" t="s">
        <v>800</v>
      </c>
      <c r="C773" s="277" t="s">
        <v>45</v>
      </c>
      <c r="D773" s="277" t="s">
        <v>27</v>
      </c>
      <c r="E773" s="277">
        <v>4219900</v>
      </c>
      <c r="F773" s="277">
        <v>610</v>
      </c>
      <c r="G773" s="279">
        <f>SUM(H773:I773)</f>
        <v>483005.7</v>
      </c>
      <c r="H773" s="279">
        <f>SUM(H774:H775)</f>
        <v>53873.2</v>
      </c>
      <c r="I773" s="279">
        <f>SUM(I774:I775)</f>
        <v>429132.5</v>
      </c>
    </row>
    <row r="774" spans="1:9" s="287" customFormat="1" ht="31.5" x14ac:dyDescent="0.25">
      <c r="A774" s="276" t="s">
        <v>615</v>
      </c>
      <c r="B774" s="277" t="s">
        <v>800</v>
      </c>
      <c r="C774" s="277" t="s">
        <v>45</v>
      </c>
      <c r="D774" s="277" t="s">
        <v>27</v>
      </c>
      <c r="E774" s="277">
        <v>4219900</v>
      </c>
      <c r="F774" s="277">
        <v>611</v>
      </c>
      <c r="G774" s="279">
        <f t="shared" ref="G774:G776" si="204">SUM(H774:I774)</f>
        <v>462726.40000000002</v>
      </c>
      <c r="H774" s="279">
        <v>36172.400000000001</v>
      </c>
      <c r="I774" s="279">
        <v>426554</v>
      </c>
    </row>
    <row r="775" spans="1:9" s="287" customFormat="1" ht="15.75" x14ac:dyDescent="0.25">
      <c r="A775" s="276" t="s">
        <v>557</v>
      </c>
      <c r="B775" s="277" t="s">
        <v>800</v>
      </c>
      <c r="C775" s="277" t="s">
        <v>45</v>
      </c>
      <c r="D775" s="277" t="s">
        <v>27</v>
      </c>
      <c r="E775" s="277">
        <v>4219900</v>
      </c>
      <c r="F775" s="277" t="s">
        <v>558</v>
      </c>
      <c r="G775" s="279">
        <f t="shared" si="204"/>
        <v>20279.3</v>
      </c>
      <c r="H775" s="279">
        <v>17700.8</v>
      </c>
      <c r="I775" s="279">
        <v>2578.5</v>
      </c>
    </row>
    <row r="776" spans="1:9" s="287" customFormat="1" ht="15.75" x14ac:dyDescent="0.25">
      <c r="A776" s="276" t="s">
        <v>812</v>
      </c>
      <c r="B776" s="277" t="s">
        <v>800</v>
      </c>
      <c r="C776" s="277" t="s">
        <v>45</v>
      </c>
      <c r="D776" s="277" t="s">
        <v>27</v>
      </c>
      <c r="E776" s="277">
        <v>4219900</v>
      </c>
      <c r="F776" s="277" t="s">
        <v>584</v>
      </c>
      <c r="G776" s="279">
        <f t="shared" si="204"/>
        <v>184929.3</v>
      </c>
      <c r="H776" s="279">
        <f>SUM(H777:H778)</f>
        <v>20931.8</v>
      </c>
      <c r="I776" s="279">
        <f>SUM(I777:I778)</f>
        <v>163997.5</v>
      </c>
    </row>
    <row r="777" spans="1:9" s="287" customFormat="1" ht="31.5" x14ac:dyDescent="0.25">
      <c r="A777" s="276" t="s">
        <v>805</v>
      </c>
      <c r="B777" s="277" t="s">
        <v>800</v>
      </c>
      <c r="C777" s="277" t="s">
        <v>45</v>
      </c>
      <c r="D777" s="277" t="s">
        <v>27</v>
      </c>
      <c r="E777" s="277">
        <v>4219900</v>
      </c>
      <c r="F777" s="277" t="s">
        <v>690</v>
      </c>
      <c r="G777" s="279">
        <f>SUM(H777:I777)</f>
        <v>176945.09999999998</v>
      </c>
      <c r="H777" s="279">
        <v>15140.3</v>
      </c>
      <c r="I777" s="279">
        <v>161804.79999999999</v>
      </c>
    </row>
    <row r="778" spans="1:9" s="287" customFormat="1" ht="15.75" x14ac:dyDescent="0.25">
      <c r="A778" s="276" t="s">
        <v>585</v>
      </c>
      <c r="B778" s="277" t="s">
        <v>800</v>
      </c>
      <c r="C778" s="277" t="s">
        <v>45</v>
      </c>
      <c r="D778" s="277" t="s">
        <v>27</v>
      </c>
      <c r="E778" s="277">
        <v>4219900</v>
      </c>
      <c r="F778" s="277" t="s">
        <v>586</v>
      </c>
      <c r="G778" s="279">
        <f t="shared" ref="G778:G794" si="205">SUM(H778:I778)</f>
        <v>7984.2</v>
      </c>
      <c r="H778" s="279">
        <v>5791.5</v>
      </c>
      <c r="I778" s="279">
        <v>2192.6999999999998</v>
      </c>
    </row>
    <row r="779" spans="1:9" s="287" customFormat="1" ht="15.75" x14ac:dyDescent="0.25">
      <c r="A779" s="276" t="s">
        <v>815</v>
      </c>
      <c r="B779" s="277" t="s">
        <v>800</v>
      </c>
      <c r="C779" s="277" t="s">
        <v>45</v>
      </c>
      <c r="D779" s="277" t="s">
        <v>27</v>
      </c>
      <c r="E779" s="277">
        <v>4219900</v>
      </c>
      <c r="F779" s="277" t="s">
        <v>816</v>
      </c>
      <c r="G779" s="279">
        <f t="shared" si="205"/>
        <v>3809</v>
      </c>
      <c r="H779" s="279"/>
      <c r="I779" s="279">
        <v>3809</v>
      </c>
    </row>
    <row r="780" spans="1:9" s="287" customFormat="1" ht="15.75" x14ac:dyDescent="0.25">
      <c r="A780" s="307" t="s">
        <v>506</v>
      </c>
      <c r="B780" s="277" t="s">
        <v>800</v>
      </c>
      <c r="C780" s="277" t="s">
        <v>45</v>
      </c>
      <c r="D780" s="277" t="s">
        <v>27</v>
      </c>
      <c r="E780" s="277">
        <v>4219900</v>
      </c>
      <c r="F780" s="277" t="s">
        <v>569</v>
      </c>
      <c r="G780" s="279">
        <f t="shared" si="205"/>
        <v>0</v>
      </c>
      <c r="H780" s="279">
        <f>H781</f>
        <v>0</v>
      </c>
      <c r="I780" s="279"/>
    </row>
    <row r="781" spans="1:9" s="306" customFormat="1" ht="15.75" x14ac:dyDescent="0.25">
      <c r="A781" s="307" t="s">
        <v>507</v>
      </c>
      <c r="B781" s="277" t="s">
        <v>800</v>
      </c>
      <c r="C781" s="277" t="s">
        <v>45</v>
      </c>
      <c r="D781" s="277" t="s">
        <v>27</v>
      </c>
      <c r="E781" s="277">
        <v>4219900</v>
      </c>
      <c r="F781" s="277" t="s">
        <v>570</v>
      </c>
      <c r="G781" s="279">
        <f t="shared" si="205"/>
        <v>0</v>
      </c>
      <c r="H781" s="279"/>
      <c r="I781" s="279"/>
    </row>
    <row r="782" spans="1:9" s="287" customFormat="1" ht="15.75" x14ac:dyDescent="0.25">
      <c r="A782" s="273" t="s">
        <v>817</v>
      </c>
      <c r="B782" s="274" t="s">
        <v>800</v>
      </c>
      <c r="C782" s="274" t="s">
        <v>45</v>
      </c>
      <c r="D782" s="274" t="s">
        <v>27</v>
      </c>
      <c r="E782" s="274" t="s">
        <v>818</v>
      </c>
      <c r="F782" s="274"/>
      <c r="G782" s="275">
        <f t="shared" si="205"/>
        <v>31523.9</v>
      </c>
      <c r="H782" s="275">
        <f>H783</f>
        <v>7229.5</v>
      </c>
      <c r="I782" s="275">
        <f>I783</f>
        <v>24294.400000000001</v>
      </c>
    </row>
    <row r="783" spans="1:9" s="287" customFormat="1" ht="15.75" x14ac:dyDescent="0.25">
      <c r="A783" s="276" t="s">
        <v>555</v>
      </c>
      <c r="B783" s="277" t="s">
        <v>800</v>
      </c>
      <c r="C783" s="277" t="s">
        <v>45</v>
      </c>
      <c r="D783" s="277" t="s">
        <v>27</v>
      </c>
      <c r="E783" s="277" t="s">
        <v>818</v>
      </c>
      <c r="F783" s="277" t="s">
        <v>556</v>
      </c>
      <c r="G783" s="279">
        <f t="shared" si="205"/>
        <v>31523.9</v>
      </c>
      <c r="H783" s="279">
        <f>H784+H785</f>
        <v>7229.5</v>
      </c>
      <c r="I783" s="279">
        <f>I784+I785</f>
        <v>24294.400000000001</v>
      </c>
    </row>
    <row r="784" spans="1:9" s="287" customFormat="1" ht="31.5" x14ac:dyDescent="0.25">
      <c r="A784" s="276" t="s">
        <v>615</v>
      </c>
      <c r="B784" s="277" t="s">
        <v>800</v>
      </c>
      <c r="C784" s="277" t="s">
        <v>45</v>
      </c>
      <c r="D784" s="277" t="s">
        <v>27</v>
      </c>
      <c r="E784" s="277" t="s">
        <v>818</v>
      </c>
      <c r="F784" s="277" t="s">
        <v>616</v>
      </c>
      <c r="G784" s="279">
        <f t="shared" si="205"/>
        <v>30613.200000000001</v>
      </c>
      <c r="H784" s="279">
        <v>6446</v>
      </c>
      <c r="I784" s="279">
        <v>24167.200000000001</v>
      </c>
    </row>
    <row r="785" spans="1:9" s="306" customFormat="1" ht="15.75" x14ac:dyDescent="0.25">
      <c r="A785" s="276" t="s">
        <v>557</v>
      </c>
      <c r="B785" s="277" t="s">
        <v>800</v>
      </c>
      <c r="C785" s="277" t="s">
        <v>45</v>
      </c>
      <c r="D785" s="277" t="s">
        <v>27</v>
      </c>
      <c r="E785" s="277" t="s">
        <v>818</v>
      </c>
      <c r="F785" s="277" t="s">
        <v>558</v>
      </c>
      <c r="G785" s="279">
        <f t="shared" si="205"/>
        <v>910.7</v>
      </c>
      <c r="H785" s="279">
        <v>783.5</v>
      </c>
      <c r="I785" s="279">
        <v>127.2</v>
      </c>
    </row>
    <row r="786" spans="1:9" s="287" customFormat="1" ht="15.75" x14ac:dyDescent="0.25">
      <c r="A786" s="273" t="s">
        <v>819</v>
      </c>
      <c r="B786" s="274" t="s">
        <v>800</v>
      </c>
      <c r="C786" s="274" t="s">
        <v>45</v>
      </c>
      <c r="D786" s="274" t="s">
        <v>27</v>
      </c>
      <c r="E786" s="274" t="s">
        <v>820</v>
      </c>
      <c r="F786" s="274"/>
      <c r="G786" s="275">
        <f t="shared" si="205"/>
        <v>20362.099999999999</v>
      </c>
      <c r="H786" s="275">
        <f>H787</f>
        <v>8152.5999999999995</v>
      </c>
      <c r="I786" s="275">
        <f>I787</f>
        <v>12209.5</v>
      </c>
    </row>
    <row r="787" spans="1:9" s="287" customFormat="1" ht="15.75" x14ac:dyDescent="0.25">
      <c r="A787" s="276" t="s">
        <v>555</v>
      </c>
      <c r="B787" s="277" t="s">
        <v>800</v>
      </c>
      <c r="C787" s="277" t="s">
        <v>45</v>
      </c>
      <c r="D787" s="277" t="s">
        <v>27</v>
      </c>
      <c r="E787" s="277" t="s">
        <v>820</v>
      </c>
      <c r="F787" s="277" t="s">
        <v>556</v>
      </c>
      <c r="G787" s="279">
        <f t="shared" si="205"/>
        <v>20362.099999999999</v>
      </c>
      <c r="H787" s="279">
        <f>H788+H789</f>
        <v>8152.5999999999995</v>
      </c>
      <c r="I787" s="279">
        <f>I788+I789</f>
        <v>12209.5</v>
      </c>
    </row>
    <row r="788" spans="1:9" s="287" customFormat="1" ht="31.5" x14ac:dyDescent="0.25">
      <c r="A788" s="276" t="s">
        <v>615</v>
      </c>
      <c r="B788" s="277" t="s">
        <v>800</v>
      </c>
      <c r="C788" s="277" t="s">
        <v>45</v>
      </c>
      <c r="D788" s="277" t="s">
        <v>27</v>
      </c>
      <c r="E788" s="277" t="s">
        <v>820</v>
      </c>
      <c r="F788" s="277" t="s">
        <v>616</v>
      </c>
      <c r="G788" s="279">
        <f t="shared" si="205"/>
        <v>19575.400000000001</v>
      </c>
      <c r="H788" s="279">
        <v>7625.9</v>
      </c>
      <c r="I788" s="279">
        <v>11949.5</v>
      </c>
    </row>
    <row r="789" spans="1:9" s="306" customFormat="1" ht="15.75" x14ac:dyDescent="0.25">
      <c r="A789" s="276" t="s">
        <v>557</v>
      </c>
      <c r="B789" s="277" t="s">
        <v>800</v>
      </c>
      <c r="C789" s="277" t="s">
        <v>45</v>
      </c>
      <c r="D789" s="277" t="s">
        <v>27</v>
      </c>
      <c r="E789" s="277" t="s">
        <v>820</v>
      </c>
      <c r="F789" s="277" t="s">
        <v>558</v>
      </c>
      <c r="G789" s="279">
        <f t="shared" si="205"/>
        <v>786.7</v>
      </c>
      <c r="H789" s="279">
        <v>526.70000000000005</v>
      </c>
      <c r="I789" s="279">
        <v>260</v>
      </c>
    </row>
    <row r="790" spans="1:9" s="287" customFormat="1" ht="15.75" x14ac:dyDescent="0.25">
      <c r="A790" s="273" t="s">
        <v>821</v>
      </c>
      <c r="B790" s="274" t="s">
        <v>800</v>
      </c>
      <c r="C790" s="274" t="s">
        <v>45</v>
      </c>
      <c r="D790" s="274" t="s">
        <v>27</v>
      </c>
      <c r="E790" s="274" t="s">
        <v>822</v>
      </c>
      <c r="F790" s="274"/>
      <c r="G790" s="275">
        <f t="shared" si="205"/>
        <v>288.89999999999998</v>
      </c>
      <c r="H790" s="275">
        <f>H791+H793</f>
        <v>288.89999999999998</v>
      </c>
      <c r="I790" s="275">
        <f>I791+I793</f>
        <v>0</v>
      </c>
    </row>
    <row r="791" spans="1:9" s="287" customFormat="1" ht="15.75" x14ac:dyDescent="0.25">
      <c r="A791" s="276" t="s">
        <v>555</v>
      </c>
      <c r="B791" s="277" t="s">
        <v>800</v>
      </c>
      <c r="C791" s="277" t="s">
        <v>45</v>
      </c>
      <c r="D791" s="277" t="s">
        <v>27</v>
      </c>
      <c r="E791" s="277" t="s">
        <v>822</v>
      </c>
      <c r="F791" s="277" t="s">
        <v>556</v>
      </c>
      <c r="G791" s="279">
        <f t="shared" si="205"/>
        <v>288.89999999999998</v>
      </c>
      <c r="H791" s="279">
        <f>H792</f>
        <v>288.89999999999998</v>
      </c>
      <c r="I791" s="279">
        <f>I792</f>
        <v>0</v>
      </c>
    </row>
    <row r="792" spans="1:9" s="287" customFormat="1" ht="31.5" x14ac:dyDescent="0.25">
      <c r="A792" s="276" t="s">
        <v>615</v>
      </c>
      <c r="B792" s="277" t="s">
        <v>800</v>
      </c>
      <c r="C792" s="277" t="s">
        <v>45</v>
      </c>
      <c r="D792" s="277" t="s">
        <v>27</v>
      </c>
      <c r="E792" s="277" t="s">
        <v>822</v>
      </c>
      <c r="F792" s="277" t="s">
        <v>616</v>
      </c>
      <c r="G792" s="279">
        <f t="shared" si="205"/>
        <v>288.89999999999998</v>
      </c>
      <c r="H792" s="279">
        <v>288.89999999999998</v>
      </c>
      <c r="I792" s="279"/>
    </row>
    <row r="793" spans="1:9" s="287" customFormat="1" ht="15.75" x14ac:dyDescent="0.25">
      <c r="A793" s="307" t="s">
        <v>506</v>
      </c>
      <c r="B793" s="277" t="s">
        <v>800</v>
      </c>
      <c r="C793" s="277" t="s">
        <v>45</v>
      </c>
      <c r="D793" s="277" t="s">
        <v>27</v>
      </c>
      <c r="E793" s="277" t="s">
        <v>822</v>
      </c>
      <c r="F793" s="277" t="s">
        <v>569</v>
      </c>
      <c r="G793" s="279">
        <f t="shared" si="205"/>
        <v>0</v>
      </c>
      <c r="H793" s="279">
        <f>H794</f>
        <v>0</v>
      </c>
      <c r="I793" s="279">
        <f>I794</f>
        <v>0</v>
      </c>
    </row>
    <row r="794" spans="1:9" s="306" customFormat="1" ht="15.75" x14ac:dyDescent="0.25">
      <c r="A794" s="307" t="s">
        <v>507</v>
      </c>
      <c r="B794" s="277" t="s">
        <v>800</v>
      </c>
      <c r="C794" s="277" t="s">
        <v>45</v>
      </c>
      <c r="D794" s="277" t="s">
        <v>27</v>
      </c>
      <c r="E794" s="277" t="s">
        <v>822</v>
      </c>
      <c r="F794" s="277" t="s">
        <v>570</v>
      </c>
      <c r="G794" s="279">
        <f t="shared" si="205"/>
        <v>0</v>
      </c>
      <c r="H794" s="279"/>
      <c r="I794" s="279"/>
    </row>
    <row r="795" spans="1:9" s="306" customFormat="1" ht="15.75" x14ac:dyDescent="0.25">
      <c r="A795" s="273" t="s">
        <v>823</v>
      </c>
      <c r="B795" s="274" t="s">
        <v>800</v>
      </c>
      <c r="C795" s="274" t="s">
        <v>45</v>
      </c>
      <c r="D795" s="274" t="s">
        <v>27</v>
      </c>
      <c r="E795" s="274" t="s">
        <v>824</v>
      </c>
      <c r="F795" s="274"/>
      <c r="G795" s="275">
        <f>G796</f>
        <v>1800.1000000000001</v>
      </c>
      <c r="H795" s="275">
        <f t="shared" ref="H795:I795" si="206">H796</f>
        <v>84.5</v>
      </c>
      <c r="I795" s="275">
        <f t="shared" si="206"/>
        <v>1715.6000000000001</v>
      </c>
    </row>
    <row r="796" spans="1:9" s="287" customFormat="1" ht="15.75" x14ac:dyDescent="0.25">
      <c r="A796" s="273" t="s">
        <v>825</v>
      </c>
      <c r="B796" s="274" t="s">
        <v>800</v>
      </c>
      <c r="C796" s="274" t="s">
        <v>45</v>
      </c>
      <c r="D796" s="274" t="s">
        <v>27</v>
      </c>
      <c r="E796" s="274" t="s">
        <v>826</v>
      </c>
      <c r="F796" s="274"/>
      <c r="G796" s="275">
        <f t="shared" ref="G796" si="207">SUM(H796:I796)</f>
        <v>1800.1000000000001</v>
      </c>
      <c r="H796" s="275">
        <f>H799+H797</f>
        <v>84.5</v>
      </c>
      <c r="I796" s="275">
        <f>I799+I797</f>
        <v>1715.6000000000001</v>
      </c>
    </row>
    <row r="797" spans="1:9" s="287" customFormat="1" ht="15.75" x14ac:dyDescent="0.25">
      <c r="A797" s="276" t="s">
        <v>555</v>
      </c>
      <c r="B797" s="277" t="s">
        <v>800</v>
      </c>
      <c r="C797" s="277" t="s">
        <v>45</v>
      </c>
      <c r="D797" s="277" t="s">
        <v>27</v>
      </c>
      <c r="E797" s="277" t="s">
        <v>826</v>
      </c>
      <c r="F797" s="277" t="s">
        <v>556</v>
      </c>
      <c r="G797" s="279">
        <f>H797+I797</f>
        <v>1105.7</v>
      </c>
      <c r="H797" s="279">
        <f>H798</f>
        <v>49.8</v>
      </c>
      <c r="I797" s="279">
        <f>I798</f>
        <v>1055.9000000000001</v>
      </c>
    </row>
    <row r="798" spans="1:9" s="287" customFormat="1" ht="15.75" x14ac:dyDescent="0.25">
      <c r="A798" s="276" t="s">
        <v>557</v>
      </c>
      <c r="B798" s="277" t="s">
        <v>800</v>
      </c>
      <c r="C798" s="277" t="s">
        <v>45</v>
      </c>
      <c r="D798" s="277" t="s">
        <v>27</v>
      </c>
      <c r="E798" s="277" t="s">
        <v>826</v>
      </c>
      <c r="F798" s="277" t="s">
        <v>558</v>
      </c>
      <c r="G798" s="279">
        <f>H798+I798</f>
        <v>1105.7</v>
      </c>
      <c r="H798" s="279">
        <v>49.8</v>
      </c>
      <c r="I798" s="279">
        <v>1055.9000000000001</v>
      </c>
    </row>
    <row r="799" spans="1:9" s="287" customFormat="1" ht="15.75" x14ac:dyDescent="0.25">
      <c r="A799" s="276" t="s">
        <v>812</v>
      </c>
      <c r="B799" s="277" t="s">
        <v>800</v>
      </c>
      <c r="C799" s="277" t="s">
        <v>45</v>
      </c>
      <c r="D799" s="277" t="s">
        <v>27</v>
      </c>
      <c r="E799" s="277" t="s">
        <v>826</v>
      </c>
      <c r="F799" s="277" t="s">
        <v>584</v>
      </c>
      <c r="G799" s="279">
        <f t="shared" ref="G799:G800" si="208">SUM(H799:I799)</f>
        <v>694.40000000000009</v>
      </c>
      <c r="H799" s="279">
        <f>H800</f>
        <v>34.700000000000003</v>
      </c>
      <c r="I799" s="279">
        <f>I800</f>
        <v>659.7</v>
      </c>
    </row>
    <row r="800" spans="1:9" s="306" customFormat="1" ht="15.75" x14ac:dyDescent="0.25">
      <c r="A800" s="276" t="s">
        <v>585</v>
      </c>
      <c r="B800" s="277" t="s">
        <v>800</v>
      </c>
      <c r="C800" s="277" t="s">
        <v>45</v>
      </c>
      <c r="D800" s="277" t="s">
        <v>27</v>
      </c>
      <c r="E800" s="277" t="s">
        <v>826</v>
      </c>
      <c r="F800" s="277" t="s">
        <v>586</v>
      </c>
      <c r="G800" s="279">
        <f t="shared" si="208"/>
        <v>694.40000000000009</v>
      </c>
      <c r="H800" s="279">
        <v>34.700000000000003</v>
      </c>
      <c r="I800" s="279">
        <v>659.7</v>
      </c>
    </row>
    <row r="801" spans="1:9" s="306" customFormat="1" ht="15.75" x14ac:dyDescent="0.25">
      <c r="A801" s="273" t="s">
        <v>827</v>
      </c>
      <c r="B801" s="274" t="s">
        <v>800</v>
      </c>
      <c r="C801" s="274" t="s">
        <v>45</v>
      </c>
      <c r="D801" s="274" t="s">
        <v>27</v>
      </c>
      <c r="E801" s="274">
        <v>5200000</v>
      </c>
      <c r="F801" s="274" t="s">
        <v>458</v>
      </c>
      <c r="G801" s="275">
        <f>SUM(H801:I801)</f>
        <v>15916.4</v>
      </c>
      <c r="H801" s="275">
        <f>SUM(H802+H807+H817+H812)</f>
        <v>188.9</v>
      </c>
      <c r="I801" s="275">
        <f>SUM(I802+I807+I817+I812)</f>
        <v>15727.5</v>
      </c>
    </row>
    <row r="802" spans="1:9" s="306" customFormat="1" ht="31.5" x14ac:dyDescent="0.25">
      <c r="A802" s="273" t="s">
        <v>828</v>
      </c>
      <c r="B802" s="274" t="s">
        <v>800</v>
      </c>
      <c r="C802" s="274" t="s">
        <v>45</v>
      </c>
      <c r="D802" s="274" t="s">
        <v>27</v>
      </c>
      <c r="E802" s="274" t="s">
        <v>829</v>
      </c>
      <c r="F802" s="274" t="s">
        <v>458</v>
      </c>
      <c r="G802" s="275">
        <f>SUM(I802)</f>
        <v>8044.3</v>
      </c>
      <c r="H802" s="275"/>
      <c r="I802" s="275">
        <f>I803+I805</f>
        <v>8044.3</v>
      </c>
    </row>
    <row r="803" spans="1:9" s="306" customFormat="1" ht="15.75" x14ac:dyDescent="0.25">
      <c r="A803" s="276" t="s">
        <v>555</v>
      </c>
      <c r="B803" s="277" t="s">
        <v>800</v>
      </c>
      <c r="C803" s="277" t="s">
        <v>45</v>
      </c>
      <c r="D803" s="277" t="s">
        <v>27</v>
      </c>
      <c r="E803" s="277" t="s">
        <v>829</v>
      </c>
      <c r="F803" s="277">
        <v>610</v>
      </c>
      <c r="G803" s="279">
        <f>SUM(H803:I803)</f>
        <v>5812.6</v>
      </c>
      <c r="H803" s="275"/>
      <c r="I803" s="279">
        <f>SUM(I804)</f>
        <v>5812.6</v>
      </c>
    </row>
    <row r="804" spans="1:9" s="306" customFormat="1" ht="31.5" x14ac:dyDescent="0.25">
      <c r="A804" s="276" t="s">
        <v>615</v>
      </c>
      <c r="B804" s="277" t="s">
        <v>800</v>
      </c>
      <c r="C804" s="277" t="s">
        <v>45</v>
      </c>
      <c r="D804" s="277" t="s">
        <v>27</v>
      </c>
      <c r="E804" s="277" t="s">
        <v>829</v>
      </c>
      <c r="F804" s="277">
        <v>611</v>
      </c>
      <c r="G804" s="279">
        <f>SUM(H804:I804)</f>
        <v>5812.6</v>
      </c>
      <c r="H804" s="275"/>
      <c r="I804" s="279">
        <v>5812.6</v>
      </c>
    </row>
    <row r="805" spans="1:9" s="306" customFormat="1" ht="15.75" x14ac:dyDescent="0.25">
      <c r="A805" s="276" t="s">
        <v>812</v>
      </c>
      <c r="B805" s="277" t="s">
        <v>800</v>
      </c>
      <c r="C805" s="277" t="s">
        <v>45</v>
      </c>
      <c r="D805" s="277" t="s">
        <v>27</v>
      </c>
      <c r="E805" s="277" t="s">
        <v>829</v>
      </c>
      <c r="F805" s="277" t="s">
        <v>584</v>
      </c>
      <c r="G805" s="279">
        <f>SUM(H805:I805)</f>
        <v>2231.6999999999998</v>
      </c>
      <c r="H805" s="275"/>
      <c r="I805" s="279">
        <f>SUM(I806)</f>
        <v>2231.6999999999998</v>
      </c>
    </row>
    <row r="806" spans="1:9" s="306" customFormat="1" ht="31.5" x14ac:dyDescent="0.25">
      <c r="A806" s="276" t="s">
        <v>805</v>
      </c>
      <c r="B806" s="277" t="s">
        <v>800</v>
      </c>
      <c r="C806" s="277" t="s">
        <v>45</v>
      </c>
      <c r="D806" s="277" t="s">
        <v>27</v>
      </c>
      <c r="E806" s="277" t="s">
        <v>829</v>
      </c>
      <c r="F806" s="277" t="s">
        <v>690</v>
      </c>
      <c r="G806" s="279">
        <f>SUM(H806:I806)</f>
        <v>2231.6999999999998</v>
      </c>
      <c r="H806" s="275"/>
      <c r="I806" s="279">
        <v>2231.6999999999998</v>
      </c>
    </row>
    <row r="807" spans="1:9" s="287" customFormat="1" ht="31.5" x14ac:dyDescent="0.25">
      <c r="A807" s="273" t="s">
        <v>828</v>
      </c>
      <c r="B807" s="274" t="s">
        <v>800</v>
      </c>
      <c r="C807" s="274" t="s">
        <v>45</v>
      </c>
      <c r="D807" s="274" t="s">
        <v>27</v>
      </c>
      <c r="E807" s="274" t="s">
        <v>830</v>
      </c>
      <c r="F807" s="274" t="s">
        <v>458</v>
      </c>
      <c r="G807" s="275">
        <f t="shared" ref="G807:G810" si="209">SUM(H807:I807)</f>
        <v>1944</v>
      </c>
      <c r="H807" s="275">
        <f>H808+H810</f>
        <v>188.9</v>
      </c>
      <c r="I807" s="275">
        <f>I808+I810</f>
        <v>1755.1</v>
      </c>
    </row>
    <row r="808" spans="1:9" s="287" customFormat="1" ht="15.75" x14ac:dyDescent="0.25">
      <c r="A808" s="276" t="s">
        <v>555</v>
      </c>
      <c r="B808" s="277" t="s">
        <v>800</v>
      </c>
      <c r="C808" s="277" t="s">
        <v>45</v>
      </c>
      <c r="D808" s="277" t="s">
        <v>27</v>
      </c>
      <c r="E808" s="277">
        <v>5200902</v>
      </c>
      <c r="F808" s="277">
        <v>610</v>
      </c>
      <c r="G808" s="279">
        <f t="shared" si="209"/>
        <v>1447.1</v>
      </c>
      <c r="H808" s="279"/>
      <c r="I808" s="279">
        <f>SUM(I809)</f>
        <v>1447.1</v>
      </c>
    </row>
    <row r="809" spans="1:9" s="287" customFormat="1" ht="31.5" x14ac:dyDescent="0.25">
      <c r="A809" s="276" t="s">
        <v>615</v>
      </c>
      <c r="B809" s="277" t="s">
        <v>800</v>
      </c>
      <c r="C809" s="277" t="s">
        <v>45</v>
      </c>
      <c r="D809" s="277" t="s">
        <v>27</v>
      </c>
      <c r="E809" s="277">
        <v>5200902</v>
      </c>
      <c r="F809" s="277">
        <v>611</v>
      </c>
      <c r="G809" s="279">
        <f t="shared" si="209"/>
        <v>1447.1</v>
      </c>
      <c r="H809" s="279"/>
      <c r="I809" s="279">
        <v>1447.1</v>
      </c>
    </row>
    <row r="810" spans="1:9" s="287" customFormat="1" ht="15.75" x14ac:dyDescent="0.25">
      <c r="A810" s="276" t="s">
        <v>812</v>
      </c>
      <c r="B810" s="277" t="s">
        <v>800</v>
      </c>
      <c r="C810" s="277" t="s">
        <v>45</v>
      </c>
      <c r="D810" s="277" t="s">
        <v>27</v>
      </c>
      <c r="E810" s="277">
        <v>5200902</v>
      </c>
      <c r="F810" s="277" t="s">
        <v>584</v>
      </c>
      <c r="G810" s="279">
        <f t="shared" si="209"/>
        <v>496.9</v>
      </c>
      <c r="H810" s="279">
        <v>188.9</v>
      </c>
      <c r="I810" s="279">
        <f>SUM(I811)</f>
        <v>308</v>
      </c>
    </row>
    <row r="811" spans="1:9" s="306" customFormat="1" ht="31.5" x14ac:dyDescent="0.25">
      <c r="A811" s="276" t="s">
        <v>805</v>
      </c>
      <c r="B811" s="277" t="s">
        <v>800</v>
      </c>
      <c r="C811" s="277" t="s">
        <v>45</v>
      </c>
      <c r="D811" s="277" t="s">
        <v>27</v>
      </c>
      <c r="E811" s="277">
        <v>5200902</v>
      </c>
      <c r="F811" s="277" t="s">
        <v>690</v>
      </c>
      <c r="G811" s="279">
        <f>SUM(H811:I811)</f>
        <v>496.9</v>
      </c>
      <c r="H811" s="279">
        <v>188.9</v>
      </c>
      <c r="I811" s="279">
        <v>308</v>
      </c>
    </row>
    <row r="812" spans="1:9" s="287" customFormat="1" ht="15.75" x14ac:dyDescent="0.25">
      <c r="A812" s="273" t="s">
        <v>831</v>
      </c>
      <c r="B812" s="274" t="s">
        <v>800</v>
      </c>
      <c r="C812" s="274" t="s">
        <v>45</v>
      </c>
      <c r="D812" s="274" t="s">
        <v>27</v>
      </c>
      <c r="E812" s="274" t="s">
        <v>832</v>
      </c>
      <c r="F812" s="274"/>
      <c r="G812" s="275">
        <f t="shared" ref="G812:G824" si="210">SUM(H812:I812)</f>
        <v>664</v>
      </c>
      <c r="H812" s="275">
        <f>H813</f>
        <v>0</v>
      </c>
      <c r="I812" s="275">
        <f>I813+I815</f>
        <v>664</v>
      </c>
    </row>
    <row r="813" spans="1:9" s="287" customFormat="1" ht="15.75" x14ac:dyDescent="0.25">
      <c r="A813" s="276" t="s">
        <v>555</v>
      </c>
      <c r="B813" s="277" t="s">
        <v>800</v>
      </c>
      <c r="C813" s="277" t="s">
        <v>45</v>
      </c>
      <c r="D813" s="277" t="s">
        <v>27</v>
      </c>
      <c r="E813" s="277" t="s">
        <v>833</v>
      </c>
      <c r="F813" s="277" t="s">
        <v>556</v>
      </c>
      <c r="G813" s="279">
        <f t="shared" si="210"/>
        <v>498</v>
      </c>
      <c r="H813" s="279">
        <f>H814</f>
        <v>0</v>
      </c>
      <c r="I813" s="279">
        <f>I814</f>
        <v>498</v>
      </c>
    </row>
    <row r="814" spans="1:9" s="287" customFormat="1" ht="15.75" x14ac:dyDescent="0.25">
      <c r="A814" s="276" t="s">
        <v>557</v>
      </c>
      <c r="B814" s="277" t="s">
        <v>800</v>
      </c>
      <c r="C814" s="277" t="s">
        <v>45</v>
      </c>
      <c r="D814" s="277" t="s">
        <v>27</v>
      </c>
      <c r="E814" s="277" t="s">
        <v>833</v>
      </c>
      <c r="F814" s="277" t="s">
        <v>558</v>
      </c>
      <c r="G814" s="279">
        <f t="shared" si="210"/>
        <v>498</v>
      </c>
      <c r="H814" s="279"/>
      <c r="I814" s="279">
        <v>498</v>
      </c>
    </row>
    <row r="815" spans="1:9" s="287" customFormat="1" ht="15.75" x14ac:dyDescent="0.25">
      <c r="A815" s="276" t="s">
        <v>812</v>
      </c>
      <c r="B815" s="277" t="s">
        <v>800</v>
      </c>
      <c r="C815" s="277" t="s">
        <v>45</v>
      </c>
      <c r="D815" s="277" t="s">
        <v>27</v>
      </c>
      <c r="E815" s="277" t="s">
        <v>833</v>
      </c>
      <c r="F815" s="277" t="s">
        <v>584</v>
      </c>
      <c r="G815" s="279">
        <f t="shared" si="210"/>
        <v>166</v>
      </c>
      <c r="H815" s="279"/>
      <c r="I815" s="279">
        <f>I816</f>
        <v>166</v>
      </c>
    </row>
    <row r="816" spans="1:9" s="306" customFormat="1" ht="15.75" x14ac:dyDescent="0.25">
      <c r="A816" s="276" t="s">
        <v>585</v>
      </c>
      <c r="B816" s="277" t="s">
        <v>800</v>
      </c>
      <c r="C816" s="277" t="s">
        <v>45</v>
      </c>
      <c r="D816" s="277" t="s">
        <v>27</v>
      </c>
      <c r="E816" s="277" t="s">
        <v>833</v>
      </c>
      <c r="F816" s="277" t="s">
        <v>586</v>
      </c>
      <c r="G816" s="279">
        <f t="shared" si="210"/>
        <v>166</v>
      </c>
      <c r="H816" s="279"/>
      <c r="I816" s="279">
        <v>166</v>
      </c>
    </row>
    <row r="817" spans="1:9" s="306" customFormat="1" ht="15.75" x14ac:dyDescent="0.25">
      <c r="A817" s="273" t="s">
        <v>659</v>
      </c>
      <c r="B817" s="274" t="s">
        <v>800</v>
      </c>
      <c r="C817" s="274" t="s">
        <v>45</v>
      </c>
      <c r="D817" s="274" t="s">
        <v>27</v>
      </c>
      <c r="E817" s="274" t="s">
        <v>660</v>
      </c>
      <c r="F817" s="274"/>
      <c r="G817" s="275">
        <f t="shared" si="210"/>
        <v>5264.1</v>
      </c>
      <c r="H817" s="275"/>
      <c r="I817" s="275">
        <f>I818+I823</f>
        <v>5264.1</v>
      </c>
    </row>
    <row r="818" spans="1:9" s="287" customFormat="1" ht="15.75" x14ac:dyDescent="0.25">
      <c r="A818" s="273" t="s">
        <v>806</v>
      </c>
      <c r="B818" s="274" t="s">
        <v>800</v>
      </c>
      <c r="C818" s="274" t="s">
        <v>45</v>
      </c>
      <c r="D818" s="274" t="s">
        <v>27</v>
      </c>
      <c r="E818" s="274" t="s">
        <v>807</v>
      </c>
      <c r="F818" s="274"/>
      <c r="G818" s="275">
        <f t="shared" si="210"/>
        <v>3164.1</v>
      </c>
      <c r="H818" s="275"/>
      <c r="I818" s="275">
        <f>I819+I821</f>
        <v>3164.1</v>
      </c>
    </row>
    <row r="819" spans="1:9" s="287" customFormat="1" ht="15.75" x14ac:dyDescent="0.25">
      <c r="A819" s="276" t="s">
        <v>555</v>
      </c>
      <c r="B819" s="277" t="s">
        <v>800</v>
      </c>
      <c r="C819" s="277" t="s">
        <v>45</v>
      </c>
      <c r="D819" s="277" t="s">
        <v>27</v>
      </c>
      <c r="E819" s="277" t="s">
        <v>807</v>
      </c>
      <c r="F819" s="277" t="s">
        <v>556</v>
      </c>
      <c r="G819" s="279">
        <f t="shared" si="210"/>
        <v>2776.1</v>
      </c>
      <c r="H819" s="279"/>
      <c r="I819" s="279">
        <f>I820</f>
        <v>2776.1</v>
      </c>
    </row>
    <row r="820" spans="1:9" s="287" customFormat="1" ht="15.75" x14ac:dyDescent="0.25">
      <c r="A820" s="276" t="s">
        <v>557</v>
      </c>
      <c r="B820" s="277" t="s">
        <v>800</v>
      </c>
      <c r="C820" s="277" t="s">
        <v>45</v>
      </c>
      <c r="D820" s="277" t="s">
        <v>27</v>
      </c>
      <c r="E820" s="277" t="s">
        <v>807</v>
      </c>
      <c r="F820" s="277" t="s">
        <v>558</v>
      </c>
      <c r="G820" s="279">
        <f t="shared" si="210"/>
        <v>2776.1</v>
      </c>
      <c r="H820" s="279"/>
      <c r="I820" s="279">
        <v>2776.1</v>
      </c>
    </row>
    <row r="821" spans="1:9" s="287" customFormat="1" ht="15.75" x14ac:dyDescent="0.25">
      <c r="A821" s="276" t="s">
        <v>812</v>
      </c>
      <c r="B821" s="277" t="s">
        <v>800</v>
      </c>
      <c r="C821" s="277" t="s">
        <v>45</v>
      </c>
      <c r="D821" s="277" t="s">
        <v>27</v>
      </c>
      <c r="E821" s="277" t="s">
        <v>807</v>
      </c>
      <c r="F821" s="277" t="s">
        <v>584</v>
      </c>
      <c r="G821" s="279">
        <f t="shared" si="210"/>
        <v>388</v>
      </c>
      <c r="H821" s="279"/>
      <c r="I821" s="279">
        <f>I822</f>
        <v>388</v>
      </c>
    </row>
    <row r="822" spans="1:9" s="306" customFormat="1" ht="15.75" x14ac:dyDescent="0.25">
      <c r="A822" s="276" t="s">
        <v>585</v>
      </c>
      <c r="B822" s="277" t="s">
        <v>800</v>
      </c>
      <c r="C822" s="277" t="s">
        <v>45</v>
      </c>
      <c r="D822" s="277" t="s">
        <v>27</v>
      </c>
      <c r="E822" s="277" t="s">
        <v>807</v>
      </c>
      <c r="F822" s="277" t="s">
        <v>586</v>
      </c>
      <c r="G822" s="279">
        <f t="shared" si="210"/>
        <v>388</v>
      </c>
      <c r="H822" s="279"/>
      <c r="I822" s="279">
        <v>388</v>
      </c>
    </row>
    <row r="823" spans="1:9" s="287" customFormat="1" ht="31.5" x14ac:dyDescent="0.25">
      <c r="A823" s="273" t="s">
        <v>808</v>
      </c>
      <c r="B823" s="274" t="s">
        <v>800</v>
      </c>
      <c r="C823" s="274" t="s">
        <v>45</v>
      </c>
      <c r="D823" s="274" t="s">
        <v>27</v>
      </c>
      <c r="E823" s="274" t="s">
        <v>662</v>
      </c>
      <c r="F823" s="274"/>
      <c r="G823" s="275">
        <f t="shared" si="210"/>
        <v>2100</v>
      </c>
      <c r="H823" s="275"/>
      <c r="I823" s="275">
        <f>I824+I826</f>
        <v>2100</v>
      </c>
    </row>
    <row r="824" spans="1:9" s="287" customFormat="1" ht="15.75" x14ac:dyDescent="0.25">
      <c r="A824" s="276" t="s">
        <v>555</v>
      </c>
      <c r="B824" s="277" t="s">
        <v>800</v>
      </c>
      <c r="C824" s="277" t="s">
        <v>45</v>
      </c>
      <c r="D824" s="277" t="s">
        <v>27</v>
      </c>
      <c r="E824" s="277" t="s">
        <v>662</v>
      </c>
      <c r="F824" s="277" t="s">
        <v>556</v>
      </c>
      <c r="G824" s="279">
        <f t="shared" si="210"/>
        <v>1700</v>
      </c>
      <c r="H824" s="279"/>
      <c r="I824" s="279">
        <f>I825</f>
        <v>1700</v>
      </c>
    </row>
    <row r="825" spans="1:9" s="287" customFormat="1" ht="15.75" x14ac:dyDescent="0.25">
      <c r="A825" s="276" t="s">
        <v>557</v>
      </c>
      <c r="B825" s="277" t="s">
        <v>800</v>
      </c>
      <c r="C825" s="277" t="s">
        <v>45</v>
      </c>
      <c r="D825" s="277" t="s">
        <v>27</v>
      </c>
      <c r="E825" s="277" t="s">
        <v>662</v>
      </c>
      <c r="F825" s="277" t="s">
        <v>558</v>
      </c>
      <c r="G825" s="279">
        <f>SUM(H825:I825)</f>
        <v>1700</v>
      </c>
      <c r="H825" s="279"/>
      <c r="I825" s="279">
        <v>1700</v>
      </c>
    </row>
    <row r="826" spans="1:9" s="287" customFormat="1" ht="15.75" x14ac:dyDescent="0.25">
      <c r="A826" s="276" t="s">
        <v>812</v>
      </c>
      <c r="B826" s="277" t="s">
        <v>800</v>
      </c>
      <c r="C826" s="277" t="s">
        <v>45</v>
      </c>
      <c r="D826" s="277" t="s">
        <v>27</v>
      </c>
      <c r="E826" s="277" t="s">
        <v>662</v>
      </c>
      <c r="F826" s="277" t="s">
        <v>584</v>
      </c>
      <c r="G826" s="279">
        <f t="shared" ref="G826:G827" si="211">SUM(H826:I826)</f>
        <v>400</v>
      </c>
      <c r="H826" s="279"/>
      <c r="I826" s="279">
        <f>I827</f>
        <v>400</v>
      </c>
    </row>
    <row r="827" spans="1:9" s="306" customFormat="1" ht="15.75" x14ac:dyDescent="0.25">
      <c r="A827" s="276" t="s">
        <v>585</v>
      </c>
      <c r="B827" s="277" t="s">
        <v>800</v>
      </c>
      <c r="C827" s="277" t="s">
        <v>45</v>
      </c>
      <c r="D827" s="277" t="s">
        <v>27</v>
      </c>
      <c r="E827" s="277" t="s">
        <v>662</v>
      </c>
      <c r="F827" s="277" t="s">
        <v>586</v>
      </c>
      <c r="G827" s="279">
        <f t="shared" si="211"/>
        <v>400</v>
      </c>
      <c r="H827" s="279"/>
      <c r="I827" s="279">
        <v>400</v>
      </c>
    </row>
    <row r="828" spans="1:9" s="287" customFormat="1" ht="15.75" x14ac:dyDescent="0.25">
      <c r="A828" s="272" t="s">
        <v>272</v>
      </c>
      <c r="B828" s="274" t="s">
        <v>800</v>
      </c>
      <c r="C828" s="274" t="s">
        <v>45</v>
      </c>
      <c r="D828" s="274" t="s">
        <v>27</v>
      </c>
      <c r="E828" s="274" t="s">
        <v>834</v>
      </c>
      <c r="F828" s="274"/>
      <c r="G828" s="275">
        <f>G829</f>
        <v>1014</v>
      </c>
      <c r="H828" s="275">
        <f t="shared" ref="H828:I829" si="212">H829</f>
        <v>0</v>
      </c>
      <c r="I828" s="275">
        <f t="shared" si="212"/>
        <v>1014</v>
      </c>
    </row>
    <row r="829" spans="1:9" s="287" customFormat="1" ht="15.75" x14ac:dyDescent="0.25">
      <c r="A829" s="276" t="s">
        <v>555</v>
      </c>
      <c r="B829" s="277" t="s">
        <v>800</v>
      </c>
      <c r="C829" s="277" t="s">
        <v>45</v>
      </c>
      <c r="D829" s="277" t="s">
        <v>27</v>
      </c>
      <c r="E829" s="277" t="s">
        <v>834</v>
      </c>
      <c r="F829" s="277" t="s">
        <v>556</v>
      </c>
      <c r="G829" s="279">
        <f>G830</f>
        <v>1014</v>
      </c>
      <c r="H829" s="279">
        <f t="shared" si="212"/>
        <v>0</v>
      </c>
      <c r="I829" s="279">
        <f t="shared" si="212"/>
        <v>1014</v>
      </c>
    </row>
    <row r="830" spans="1:9" s="306" customFormat="1" ht="15.75" x14ac:dyDescent="0.25">
      <c r="A830" s="276" t="s">
        <v>557</v>
      </c>
      <c r="B830" s="277" t="s">
        <v>800</v>
      </c>
      <c r="C830" s="277" t="s">
        <v>45</v>
      </c>
      <c r="D830" s="277" t="s">
        <v>27</v>
      </c>
      <c r="E830" s="277" t="s">
        <v>834</v>
      </c>
      <c r="F830" s="277" t="s">
        <v>558</v>
      </c>
      <c r="G830" s="279">
        <f>H830+I830</f>
        <v>1014</v>
      </c>
      <c r="H830" s="279"/>
      <c r="I830" s="279">
        <v>1014</v>
      </c>
    </row>
    <row r="831" spans="1:9" s="306" customFormat="1" ht="15.75" x14ac:dyDescent="0.25">
      <c r="A831" s="273" t="s">
        <v>571</v>
      </c>
      <c r="B831" s="274" t="s">
        <v>800</v>
      </c>
      <c r="C831" s="274" t="s">
        <v>45</v>
      </c>
      <c r="D831" s="274" t="s">
        <v>27</v>
      </c>
      <c r="E831" s="274" t="s">
        <v>572</v>
      </c>
      <c r="F831" s="274"/>
      <c r="G831" s="275">
        <f t="shared" ref="G831" si="213">SUM(H831:I831)</f>
        <v>6353.7</v>
      </c>
      <c r="H831" s="275">
        <f>H832+H837+H842</f>
        <v>6353.7</v>
      </c>
      <c r="I831" s="275"/>
    </row>
    <row r="832" spans="1:9" s="306" customFormat="1" ht="31.5" x14ac:dyDescent="0.25">
      <c r="A832" s="273" t="s">
        <v>835</v>
      </c>
      <c r="B832" s="277" t="s">
        <v>800</v>
      </c>
      <c r="C832" s="277" t="s">
        <v>45</v>
      </c>
      <c r="D832" s="277" t="s">
        <v>27</v>
      </c>
      <c r="E832" s="277" t="s">
        <v>836</v>
      </c>
      <c r="F832" s="274"/>
      <c r="G832" s="275">
        <f>G833+G835</f>
        <v>3479.8999999999996</v>
      </c>
      <c r="H832" s="275">
        <f>H833+H835</f>
        <v>3479.8999999999996</v>
      </c>
      <c r="I832" s="275"/>
    </row>
    <row r="833" spans="1:9" s="306" customFormat="1" ht="15.75" x14ac:dyDescent="0.25">
      <c r="A833" s="276" t="s">
        <v>555</v>
      </c>
      <c r="B833" s="277" t="s">
        <v>800</v>
      </c>
      <c r="C833" s="277" t="s">
        <v>45</v>
      </c>
      <c r="D833" s="277" t="s">
        <v>27</v>
      </c>
      <c r="E833" s="277" t="s">
        <v>836</v>
      </c>
      <c r="F833" s="277" t="s">
        <v>556</v>
      </c>
      <c r="G833" s="279">
        <f t="shared" ref="G833:G836" si="214">SUM(H833:I833)</f>
        <v>2910.6</v>
      </c>
      <c r="H833" s="279">
        <f>H834</f>
        <v>2910.6</v>
      </c>
      <c r="I833" s="275"/>
    </row>
    <row r="834" spans="1:9" s="306" customFormat="1" ht="15.75" x14ac:dyDescent="0.25">
      <c r="A834" s="276" t="s">
        <v>557</v>
      </c>
      <c r="B834" s="277" t="s">
        <v>800</v>
      </c>
      <c r="C834" s="277" t="s">
        <v>45</v>
      </c>
      <c r="D834" s="277" t="s">
        <v>27</v>
      </c>
      <c r="E834" s="277" t="s">
        <v>836</v>
      </c>
      <c r="F834" s="277" t="s">
        <v>558</v>
      </c>
      <c r="G834" s="279">
        <f t="shared" si="214"/>
        <v>2910.6</v>
      </c>
      <c r="H834" s="279">
        <v>2910.6</v>
      </c>
      <c r="I834" s="275"/>
    </row>
    <row r="835" spans="1:9" s="306" customFormat="1" ht="15.75" x14ac:dyDescent="0.25">
      <c r="A835" s="276" t="s">
        <v>812</v>
      </c>
      <c r="B835" s="277" t="s">
        <v>800</v>
      </c>
      <c r="C835" s="277" t="s">
        <v>45</v>
      </c>
      <c r="D835" s="277" t="s">
        <v>27</v>
      </c>
      <c r="E835" s="277" t="s">
        <v>836</v>
      </c>
      <c r="F835" s="277" t="s">
        <v>584</v>
      </c>
      <c r="G835" s="279">
        <f t="shared" si="214"/>
        <v>569.29999999999995</v>
      </c>
      <c r="H835" s="279">
        <f>H836</f>
        <v>569.29999999999995</v>
      </c>
      <c r="I835" s="275"/>
    </row>
    <row r="836" spans="1:9" s="306" customFormat="1" ht="15.75" x14ac:dyDescent="0.25">
      <c r="A836" s="276" t="s">
        <v>585</v>
      </c>
      <c r="B836" s="277" t="s">
        <v>800</v>
      </c>
      <c r="C836" s="277" t="s">
        <v>45</v>
      </c>
      <c r="D836" s="277" t="s">
        <v>27</v>
      </c>
      <c r="E836" s="277" t="s">
        <v>836</v>
      </c>
      <c r="F836" s="277" t="s">
        <v>586</v>
      </c>
      <c r="G836" s="279">
        <f t="shared" si="214"/>
        <v>569.29999999999995</v>
      </c>
      <c r="H836" s="279">
        <v>569.29999999999995</v>
      </c>
      <c r="I836" s="275"/>
    </row>
    <row r="837" spans="1:9" s="306" customFormat="1" ht="47.25" x14ac:dyDescent="0.25">
      <c r="A837" s="273" t="s">
        <v>809</v>
      </c>
      <c r="B837" s="274" t="s">
        <v>800</v>
      </c>
      <c r="C837" s="274" t="s">
        <v>45</v>
      </c>
      <c r="D837" s="274" t="s">
        <v>27</v>
      </c>
      <c r="E837" s="274" t="s">
        <v>670</v>
      </c>
      <c r="F837" s="274"/>
      <c r="G837" s="275">
        <f>G838+G840</f>
        <v>2088</v>
      </c>
      <c r="H837" s="275">
        <f>H838+H840</f>
        <v>2088</v>
      </c>
      <c r="I837" s="275"/>
    </row>
    <row r="838" spans="1:9" s="306" customFormat="1" ht="15.75" x14ac:dyDescent="0.25">
      <c r="A838" s="276" t="s">
        <v>555</v>
      </c>
      <c r="B838" s="277" t="s">
        <v>800</v>
      </c>
      <c r="C838" s="277" t="s">
        <v>45</v>
      </c>
      <c r="D838" s="277" t="s">
        <v>27</v>
      </c>
      <c r="E838" s="277" t="s">
        <v>670</v>
      </c>
      <c r="F838" s="277" t="s">
        <v>556</v>
      </c>
      <c r="G838" s="279">
        <f t="shared" ref="G838:G846" si="215">SUM(H838:I838)</f>
        <v>1688</v>
      </c>
      <c r="H838" s="279">
        <f>H839</f>
        <v>1688</v>
      </c>
      <c r="I838" s="275"/>
    </row>
    <row r="839" spans="1:9" s="306" customFormat="1" ht="15.75" x14ac:dyDescent="0.25">
      <c r="A839" s="276" t="s">
        <v>557</v>
      </c>
      <c r="B839" s="277" t="s">
        <v>800</v>
      </c>
      <c r="C839" s="277" t="s">
        <v>45</v>
      </c>
      <c r="D839" s="277" t="s">
        <v>27</v>
      </c>
      <c r="E839" s="277" t="s">
        <v>670</v>
      </c>
      <c r="F839" s="277" t="s">
        <v>558</v>
      </c>
      <c r="G839" s="279">
        <f t="shared" si="215"/>
        <v>1688</v>
      </c>
      <c r="H839" s="279">
        <v>1688</v>
      </c>
      <c r="I839" s="275"/>
    </row>
    <row r="840" spans="1:9" s="306" customFormat="1" ht="15.75" x14ac:dyDescent="0.25">
      <c r="A840" s="276" t="s">
        <v>812</v>
      </c>
      <c r="B840" s="277" t="s">
        <v>800</v>
      </c>
      <c r="C840" s="277" t="s">
        <v>45</v>
      </c>
      <c r="D840" s="277" t="s">
        <v>27</v>
      </c>
      <c r="E840" s="277" t="s">
        <v>670</v>
      </c>
      <c r="F840" s="277" t="s">
        <v>584</v>
      </c>
      <c r="G840" s="279">
        <f t="shared" si="215"/>
        <v>400</v>
      </c>
      <c r="H840" s="279">
        <f>H841</f>
        <v>400</v>
      </c>
      <c r="I840" s="275"/>
    </row>
    <row r="841" spans="1:9" s="306" customFormat="1" ht="15.75" customHeight="1" x14ac:dyDescent="0.25">
      <c r="A841" s="276" t="s">
        <v>585</v>
      </c>
      <c r="B841" s="277" t="s">
        <v>800</v>
      </c>
      <c r="C841" s="277" t="s">
        <v>45</v>
      </c>
      <c r="D841" s="277" t="s">
        <v>27</v>
      </c>
      <c r="E841" s="277" t="s">
        <v>670</v>
      </c>
      <c r="F841" s="277" t="s">
        <v>586</v>
      </c>
      <c r="G841" s="279">
        <f t="shared" si="215"/>
        <v>400</v>
      </c>
      <c r="H841" s="279">
        <v>400</v>
      </c>
      <c r="I841" s="275"/>
    </row>
    <row r="842" spans="1:9" s="287" customFormat="1" ht="15.75" x14ac:dyDescent="0.25">
      <c r="A842" s="273" t="s">
        <v>810</v>
      </c>
      <c r="B842" s="274" t="s">
        <v>800</v>
      </c>
      <c r="C842" s="274" t="s">
        <v>45</v>
      </c>
      <c r="D842" s="274" t="s">
        <v>27</v>
      </c>
      <c r="E842" s="274" t="s">
        <v>811</v>
      </c>
      <c r="F842" s="274"/>
      <c r="G842" s="275">
        <f t="shared" si="215"/>
        <v>785.80000000000007</v>
      </c>
      <c r="H842" s="275">
        <f>H843+H845</f>
        <v>785.80000000000007</v>
      </c>
      <c r="I842" s="275"/>
    </row>
    <row r="843" spans="1:9" s="287" customFormat="1" ht="15.75" x14ac:dyDescent="0.25">
      <c r="A843" s="276" t="s">
        <v>555</v>
      </c>
      <c r="B843" s="277" t="s">
        <v>800</v>
      </c>
      <c r="C843" s="277" t="s">
        <v>45</v>
      </c>
      <c r="D843" s="277" t="s">
        <v>27</v>
      </c>
      <c r="E843" s="277" t="s">
        <v>811</v>
      </c>
      <c r="F843" s="277" t="s">
        <v>556</v>
      </c>
      <c r="G843" s="279">
        <f t="shared" si="215"/>
        <v>565.20000000000005</v>
      </c>
      <c r="H843" s="279">
        <f>H844</f>
        <v>565.20000000000005</v>
      </c>
      <c r="I843" s="279"/>
    </row>
    <row r="844" spans="1:9" s="287" customFormat="1" ht="15.75" x14ac:dyDescent="0.25">
      <c r="A844" s="276" t="s">
        <v>557</v>
      </c>
      <c r="B844" s="277" t="s">
        <v>800</v>
      </c>
      <c r="C844" s="277" t="s">
        <v>45</v>
      </c>
      <c r="D844" s="277" t="s">
        <v>27</v>
      </c>
      <c r="E844" s="277" t="s">
        <v>811</v>
      </c>
      <c r="F844" s="277" t="s">
        <v>558</v>
      </c>
      <c r="G844" s="279">
        <f t="shared" si="215"/>
        <v>565.20000000000005</v>
      </c>
      <c r="H844" s="279">
        <v>565.20000000000005</v>
      </c>
      <c r="I844" s="279"/>
    </row>
    <row r="845" spans="1:9" s="287" customFormat="1" ht="15.75" x14ac:dyDescent="0.25">
      <c r="A845" s="276" t="s">
        <v>812</v>
      </c>
      <c r="B845" s="277" t="s">
        <v>800</v>
      </c>
      <c r="C845" s="277" t="s">
        <v>45</v>
      </c>
      <c r="D845" s="277" t="s">
        <v>27</v>
      </c>
      <c r="E845" s="277" t="s">
        <v>811</v>
      </c>
      <c r="F845" s="277" t="s">
        <v>584</v>
      </c>
      <c r="G845" s="279">
        <f t="shared" si="215"/>
        <v>220.6</v>
      </c>
      <c r="H845" s="279">
        <f>H846</f>
        <v>220.6</v>
      </c>
      <c r="I845" s="279"/>
    </row>
    <row r="846" spans="1:9" s="306" customFormat="1" ht="15.75" x14ac:dyDescent="0.25">
      <c r="A846" s="276" t="s">
        <v>585</v>
      </c>
      <c r="B846" s="277" t="s">
        <v>800</v>
      </c>
      <c r="C846" s="277" t="s">
        <v>45</v>
      </c>
      <c r="D846" s="277" t="s">
        <v>27</v>
      </c>
      <c r="E846" s="277" t="s">
        <v>811</v>
      </c>
      <c r="F846" s="277" t="s">
        <v>586</v>
      </c>
      <c r="G846" s="279">
        <f t="shared" si="215"/>
        <v>220.6</v>
      </c>
      <c r="H846" s="279">
        <v>220.6</v>
      </c>
      <c r="I846" s="279"/>
    </row>
    <row r="847" spans="1:9" s="306" customFormat="1" ht="15.75" x14ac:dyDescent="0.25">
      <c r="A847" s="273" t="s">
        <v>316</v>
      </c>
      <c r="B847" s="274" t="s">
        <v>800</v>
      </c>
      <c r="C847" s="274" t="s">
        <v>45</v>
      </c>
      <c r="D847" s="274" t="s">
        <v>45</v>
      </c>
      <c r="E847" s="274" t="s">
        <v>458</v>
      </c>
      <c r="F847" s="274" t="s">
        <v>458</v>
      </c>
      <c r="G847" s="275">
        <f t="shared" ref="G847:G852" si="216">SUM(H847:I847)</f>
        <v>64173.099999999991</v>
      </c>
      <c r="H847" s="275">
        <f>H848+H853+H862+H865</f>
        <v>49071.399999999994</v>
      </c>
      <c r="I847" s="275">
        <f>I848+I853+I862+I865</f>
        <v>15101.7</v>
      </c>
    </row>
    <row r="848" spans="1:9" s="287" customFormat="1" ht="15.75" x14ac:dyDescent="0.25">
      <c r="A848" s="273" t="s">
        <v>679</v>
      </c>
      <c r="B848" s="274" t="s">
        <v>800</v>
      </c>
      <c r="C848" s="274" t="s">
        <v>45</v>
      </c>
      <c r="D848" s="274" t="s">
        <v>45</v>
      </c>
      <c r="E848" s="274">
        <v>4320200</v>
      </c>
      <c r="F848" s="274" t="s">
        <v>458</v>
      </c>
      <c r="G848" s="275">
        <f t="shared" si="216"/>
        <v>13948.2</v>
      </c>
      <c r="H848" s="275"/>
      <c r="I848" s="275">
        <f>I849+I851</f>
        <v>13948.2</v>
      </c>
    </row>
    <row r="849" spans="1:9" s="287" customFormat="1" ht="15.75" x14ac:dyDescent="0.25">
      <c r="A849" s="276" t="s">
        <v>736</v>
      </c>
      <c r="B849" s="277" t="s">
        <v>800</v>
      </c>
      <c r="C849" s="277" t="s">
        <v>45</v>
      </c>
      <c r="D849" s="277" t="s">
        <v>45</v>
      </c>
      <c r="E849" s="277">
        <v>4320200</v>
      </c>
      <c r="F849" s="277">
        <v>240</v>
      </c>
      <c r="G849" s="279">
        <f t="shared" si="216"/>
        <v>8080.6</v>
      </c>
      <c r="H849" s="279"/>
      <c r="I849" s="279">
        <f>SUM(I850)</f>
        <v>8080.6</v>
      </c>
    </row>
    <row r="850" spans="1:9" s="287" customFormat="1" ht="15.75" x14ac:dyDescent="0.25">
      <c r="A850" s="276" t="s">
        <v>746</v>
      </c>
      <c r="B850" s="277" t="s">
        <v>800</v>
      </c>
      <c r="C850" s="277" t="s">
        <v>45</v>
      </c>
      <c r="D850" s="277" t="s">
        <v>45</v>
      </c>
      <c r="E850" s="277">
        <v>4320200</v>
      </c>
      <c r="F850" s="277">
        <v>244</v>
      </c>
      <c r="G850" s="279">
        <f t="shared" si="216"/>
        <v>8080.6</v>
      </c>
      <c r="H850" s="279"/>
      <c r="I850" s="279">
        <v>8080.6</v>
      </c>
    </row>
    <row r="851" spans="1:9" s="287" customFormat="1" ht="15.75" x14ac:dyDescent="0.25">
      <c r="A851" s="276" t="s">
        <v>812</v>
      </c>
      <c r="B851" s="277" t="s">
        <v>800</v>
      </c>
      <c r="C851" s="277" t="s">
        <v>45</v>
      </c>
      <c r="D851" s="277" t="s">
        <v>45</v>
      </c>
      <c r="E851" s="277">
        <v>4320200</v>
      </c>
      <c r="F851" s="277" t="s">
        <v>584</v>
      </c>
      <c r="G851" s="279">
        <f t="shared" si="216"/>
        <v>5867.6</v>
      </c>
      <c r="H851" s="279"/>
      <c r="I851" s="279">
        <f>I852</f>
        <v>5867.6</v>
      </c>
    </row>
    <row r="852" spans="1:9" s="306" customFormat="1" ht="15.75" x14ac:dyDescent="0.25">
      <c r="A852" s="276" t="s">
        <v>585</v>
      </c>
      <c r="B852" s="277" t="s">
        <v>800</v>
      </c>
      <c r="C852" s="277" t="s">
        <v>45</v>
      </c>
      <c r="D852" s="277" t="s">
        <v>45</v>
      </c>
      <c r="E852" s="277">
        <v>4320200</v>
      </c>
      <c r="F852" s="277" t="s">
        <v>586</v>
      </c>
      <c r="G852" s="279">
        <f t="shared" si="216"/>
        <v>5867.6</v>
      </c>
      <c r="H852" s="279"/>
      <c r="I852" s="279">
        <v>5867.6</v>
      </c>
    </row>
    <row r="853" spans="1:9" s="287" customFormat="1" ht="15.75" x14ac:dyDescent="0.25">
      <c r="A853" s="273" t="s">
        <v>837</v>
      </c>
      <c r="B853" s="274" t="s">
        <v>800</v>
      </c>
      <c r="C853" s="274" t="s">
        <v>45</v>
      </c>
      <c r="D853" s="274" t="s">
        <v>45</v>
      </c>
      <c r="E853" s="274" t="s">
        <v>838</v>
      </c>
      <c r="F853" s="274"/>
      <c r="G853" s="275">
        <f>H853+I853</f>
        <v>40752.199999999997</v>
      </c>
      <c r="H853" s="275">
        <f>H854+H857+H860</f>
        <v>39742.199999999997</v>
      </c>
      <c r="I853" s="275">
        <f>I854+I857+I860</f>
        <v>1010</v>
      </c>
    </row>
    <row r="854" spans="1:9" s="287" customFormat="1" ht="15.75" x14ac:dyDescent="0.25">
      <c r="A854" s="276" t="s">
        <v>555</v>
      </c>
      <c r="B854" s="277" t="s">
        <v>800</v>
      </c>
      <c r="C854" s="277" t="s">
        <v>45</v>
      </c>
      <c r="D854" s="277" t="s">
        <v>45</v>
      </c>
      <c r="E854" s="277" t="s">
        <v>838</v>
      </c>
      <c r="F854" s="277" t="s">
        <v>556</v>
      </c>
      <c r="G854" s="279">
        <f>SUM(H854:I854)</f>
        <v>15243.5</v>
      </c>
      <c r="H854" s="279">
        <f>H855+H856</f>
        <v>14943.5</v>
      </c>
      <c r="I854" s="279">
        <f>I855+I856</f>
        <v>300</v>
      </c>
    </row>
    <row r="855" spans="1:9" s="287" customFormat="1" ht="31.5" x14ac:dyDescent="0.25">
      <c r="A855" s="276" t="s">
        <v>568</v>
      </c>
      <c r="B855" s="277" t="s">
        <v>800</v>
      </c>
      <c r="C855" s="277" t="s">
        <v>45</v>
      </c>
      <c r="D855" s="277" t="s">
        <v>45</v>
      </c>
      <c r="E855" s="277" t="s">
        <v>838</v>
      </c>
      <c r="F855" s="277" t="s">
        <v>616</v>
      </c>
      <c r="G855" s="279">
        <f>SUM(H855:I855)</f>
        <v>14769.3</v>
      </c>
      <c r="H855" s="279">
        <v>14769.3</v>
      </c>
      <c r="I855" s="279"/>
    </row>
    <row r="856" spans="1:9" s="287" customFormat="1" ht="15.75" x14ac:dyDescent="0.25">
      <c r="A856" s="276" t="s">
        <v>557</v>
      </c>
      <c r="B856" s="277" t="s">
        <v>800</v>
      </c>
      <c r="C856" s="277" t="s">
        <v>45</v>
      </c>
      <c r="D856" s="277" t="s">
        <v>45</v>
      </c>
      <c r="E856" s="277" t="s">
        <v>838</v>
      </c>
      <c r="F856" s="277" t="s">
        <v>558</v>
      </c>
      <c r="G856" s="279">
        <f t="shared" ref="G856:G875" si="217">SUM(H856:I856)</f>
        <v>474.2</v>
      </c>
      <c r="H856" s="279">
        <v>174.2</v>
      </c>
      <c r="I856" s="279">
        <v>300</v>
      </c>
    </row>
    <row r="857" spans="1:9" s="287" customFormat="1" ht="15.75" x14ac:dyDescent="0.25">
      <c r="A857" s="276" t="s">
        <v>812</v>
      </c>
      <c r="B857" s="277" t="s">
        <v>800</v>
      </c>
      <c r="C857" s="277" t="s">
        <v>45</v>
      </c>
      <c r="D857" s="277" t="s">
        <v>45</v>
      </c>
      <c r="E857" s="277" t="s">
        <v>838</v>
      </c>
      <c r="F857" s="277" t="s">
        <v>584</v>
      </c>
      <c r="G857" s="279">
        <f t="shared" si="217"/>
        <v>25508.7</v>
      </c>
      <c r="H857" s="279">
        <f>H858+H859</f>
        <v>24798.7</v>
      </c>
      <c r="I857" s="279">
        <f>I858+I859</f>
        <v>710</v>
      </c>
    </row>
    <row r="858" spans="1:9" s="287" customFormat="1" ht="31.5" x14ac:dyDescent="0.25">
      <c r="A858" s="276" t="s">
        <v>805</v>
      </c>
      <c r="B858" s="277" t="s">
        <v>800</v>
      </c>
      <c r="C858" s="277" t="s">
        <v>45</v>
      </c>
      <c r="D858" s="277" t="s">
        <v>45</v>
      </c>
      <c r="E858" s="277" t="s">
        <v>838</v>
      </c>
      <c r="F858" s="277" t="s">
        <v>690</v>
      </c>
      <c r="G858" s="279">
        <f t="shared" si="217"/>
        <v>22063.4</v>
      </c>
      <c r="H858" s="279">
        <v>22063.4</v>
      </c>
      <c r="I858" s="279"/>
    </row>
    <row r="859" spans="1:9" s="287" customFormat="1" ht="15.75" x14ac:dyDescent="0.25">
      <c r="A859" s="276" t="s">
        <v>585</v>
      </c>
      <c r="B859" s="277" t="s">
        <v>800</v>
      </c>
      <c r="C859" s="277" t="s">
        <v>45</v>
      </c>
      <c r="D859" s="277" t="s">
        <v>45</v>
      </c>
      <c r="E859" s="277" t="s">
        <v>838</v>
      </c>
      <c r="F859" s="277" t="s">
        <v>586</v>
      </c>
      <c r="G859" s="279">
        <f t="shared" si="217"/>
        <v>3445.3</v>
      </c>
      <c r="H859" s="279">
        <v>2735.3</v>
      </c>
      <c r="I859" s="279">
        <v>710</v>
      </c>
    </row>
    <row r="860" spans="1:9" s="287" customFormat="1" ht="15.75" x14ac:dyDescent="0.25">
      <c r="A860" s="307" t="s">
        <v>506</v>
      </c>
      <c r="B860" s="277" t="s">
        <v>800</v>
      </c>
      <c r="C860" s="277" t="s">
        <v>45</v>
      </c>
      <c r="D860" s="277" t="s">
        <v>45</v>
      </c>
      <c r="E860" s="277" t="s">
        <v>838</v>
      </c>
      <c r="F860" s="277" t="s">
        <v>569</v>
      </c>
      <c r="G860" s="279">
        <f t="shared" si="217"/>
        <v>0</v>
      </c>
      <c r="H860" s="279">
        <f>H861</f>
        <v>0</v>
      </c>
      <c r="I860" s="279"/>
    </row>
    <row r="861" spans="1:9" s="306" customFormat="1" ht="15.75" x14ac:dyDescent="0.25">
      <c r="A861" s="307" t="s">
        <v>507</v>
      </c>
      <c r="B861" s="277" t="s">
        <v>800</v>
      </c>
      <c r="C861" s="277" t="s">
        <v>45</v>
      </c>
      <c r="D861" s="277" t="s">
        <v>45</v>
      </c>
      <c r="E861" s="277" t="s">
        <v>838</v>
      </c>
      <c r="F861" s="277" t="s">
        <v>570</v>
      </c>
      <c r="G861" s="279">
        <f t="shared" si="217"/>
        <v>0</v>
      </c>
      <c r="H861" s="279"/>
      <c r="I861" s="279"/>
    </row>
    <row r="862" spans="1:9" s="287" customFormat="1" ht="15.75" x14ac:dyDescent="0.25">
      <c r="A862" s="273" t="s">
        <v>601</v>
      </c>
      <c r="B862" s="274" t="s">
        <v>800</v>
      </c>
      <c r="C862" s="274" t="s">
        <v>45</v>
      </c>
      <c r="D862" s="274" t="s">
        <v>45</v>
      </c>
      <c r="E862" s="274" t="s">
        <v>839</v>
      </c>
      <c r="F862" s="274"/>
      <c r="G862" s="275">
        <f t="shared" si="217"/>
        <v>143.5</v>
      </c>
      <c r="H862" s="275"/>
      <c r="I862" s="275">
        <f>I863</f>
        <v>143.5</v>
      </c>
    </row>
    <row r="863" spans="1:9" s="287" customFormat="1" ht="15.75" x14ac:dyDescent="0.25">
      <c r="A863" s="276" t="s">
        <v>812</v>
      </c>
      <c r="B863" s="277" t="s">
        <v>800</v>
      </c>
      <c r="C863" s="277" t="s">
        <v>45</v>
      </c>
      <c r="D863" s="277" t="s">
        <v>45</v>
      </c>
      <c r="E863" s="277" t="s">
        <v>839</v>
      </c>
      <c r="F863" s="277" t="s">
        <v>584</v>
      </c>
      <c r="G863" s="279">
        <f t="shared" si="217"/>
        <v>143.5</v>
      </c>
      <c r="H863" s="279">
        <f>H864</f>
        <v>0</v>
      </c>
      <c r="I863" s="279">
        <f>I864</f>
        <v>143.5</v>
      </c>
    </row>
    <row r="864" spans="1:9" s="287" customFormat="1" ht="15.75" x14ac:dyDescent="0.25">
      <c r="A864" s="276" t="s">
        <v>585</v>
      </c>
      <c r="B864" s="277" t="s">
        <v>800</v>
      </c>
      <c r="C864" s="277" t="s">
        <v>45</v>
      </c>
      <c r="D864" s="277" t="s">
        <v>45</v>
      </c>
      <c r="E864" s="277" t="s">
        <v>839</v>
      </c>
      <c r="F864" s="277" t="s">
        <v>586</v>
      </c>
      <c r="G864" s="279">
        <f t="shared" si="217"/>
        <v>143.5</v>
      </c>
      <c r="H864" s="279"/>
      <c r="I864" s="279">
        <v>143.5</v>
      </c>
    </row>
    <row r="865" spans="1:9" s="287" customFormat="1" ht="15.75" x14ac:dyDescent="0.25">
      <c r="A865" s="302" t="s">
        <v>606</v>
      </c>
      <c r="B865" s="274" t="s">
        <v>800</v>
      </c>
      <c r="C865" s="274" t="s">
        <v>45</v>
      </c>
      <c r="D865" s="274" t="s">
        <v>45</v>
      </c>
      <c r="E865" s="274">
        <v>7950000</v>
      </c>
      <c r="F865" s="274"/>
      <c r="G865" s="275">
        <f t="shared" si="217"/>
        <v>9329.2000000000007</v>
      </c>
      <c r="H865" s="275">
        <f>H866+H873</f>
        <v>9329.2000000000007</v>
      </c>
      <c r="I865" s="275"/>
    </row>
    <row r="866" spans="1:9" s="287" customFormat="1" ht="31.5" x14ac:dyDescent="0.25">
      <c r="A866" s="302" t="s">
        <v>680</v>
      </c>
      <c r="B866" s="274" t="s">
        <v>800</v>
      </c>
      <c r="C866" s="274" t="s">
        <v>45</v>
      </c>
      <c r="D866" s="274" t="s">
        <v>45</v>
      </c>
      <c r="E866" s="274" t="s">
        <v>681</v>
      </c>
      <c r="F866" s="274"/>
      <c r="G866" s="275">
        <f t="shared" si="217"/>
        <v>9079.7000000000007</v>
      </c>
      <c r="H866" s="275">
        <f>H867+H869+H871</f>
        <v>9079.7000000000007</v>
      </c>
      <c r="I866" s="275"/>
    </row>
    <row r="867" spans="1:9" s="287" customFormat="1" ht="15.75" x14ac:dyDescent="0.25">
      <c r="A867" s="276" t="s">
        <v>502</v>
      </c>
      <c r="B867" s="277" t="s">
        <v>800</v>
      </c>
      <c r="C867" s="277" t="s">
        <v>45</v>
      </c>
      <c r="D867" s="277" t="s">
        <v>45</v>
      </c>
      <c r="E867" s="277" t="s">
        <v>681</v>
      </c>
      <c r="F867" s="277" t="s">
        <v>551</v>
      </c>
      <c r="G867" s="279">
        <f t="shared" si="217"/>
        <v>993.1</v>
      </c>
      <c r="H867" s="279">
        <f>H868</f>
        <v>993.1</v>
      </c>
      <c r="I867" s="279"/>
    </row>
    <row r="868" spans="1:9" s="287" customFormat="1" ht="15.75" x14ac:dyDescent="0.25">
      <c r="A868" s="276" t="s">
        <v>505</v>
      </c>
      <c r="B868" s="277" t="s">
        <v>800</v>
      </c>
      <c r="C868" s="277" t="s">
        <v>45</v>
      </c>
      <c r="D868" s="277" t="s">
        <v>45</v>
      </c>
      <c r="E868" s="277" t="s">
        <v>681</v>
      </c>
      <c r="F868" s="277" t="s">
        <v>552</v>
      </c>
      <c r="G868" s="279">
        <f t="shared" si="217"/>
        <v>993.1</v>
      </c>
      <c r="H868" s="279">
        <v>993.1</v>
      </c>
      <c r="I868" s="279"/>
    </row>
    <row r="869" spans="1:9" s="287" customFormat="1" ht="15.75" x14ac:dyDescent="0.25">
      <c r="A869" s="276" t="s">
        <v>555</v>
      </c>
      <c r="B869" s="277" t="s">
        <v>800</v>
      </c>
      <c r="C869" s="277" t="s">
        <v>45</v>
      </c>
      <c r="D869" s="277" t="s">
        <v>45</v>
      </c>
      <c r="E869" s="277" t="s">
        <v>681</v>
      </c>
      <c r="F869" s="277" t="s">
        <v>556</v>
      </c>
      <c r="G869" s="279">
        <f t="shared" si="217"/>
        <v>2381.4</v>
      </c>
      <c r="H869" s="279">
        <f>H870</f>
        <v>2381.4</v>
      </c>
      <c r="I869" s="279">
        <f>I870+I872</f>
        <v>0</v>
      </c>
    </row>
    <row r="870" spans="1:9" s="287" customFormat="1" ht="15.75" x14ac:dyDescent="0.25">
      <c r="A870" s="276" t="s">
        <v>557</v>
      </c>
      <c r="B870" s="277" t="s">
        <v>800</v>
      </c>
      <c r="C870" s="277" t="s">
        <v>45</v>
      </c>
      <c r="D870" s="277" t="s">
        <v>45</v>
      </c>
      <c r="E870" s="277" t="s">
        <v>681</v>
      </c>
      <c r="F870" s="277" t="s">
        <v>558</v>
      </c>
      <c r="G870" s="279">
        <f t="shared" si="217"/>
        <v>2381.4</v>
      </c>
      <c r="H870" s="279">
        <v>2381.4</v>
      </c>
      <c r="I870" s="279"/>
    </row>
    <row r="871" spans="1:9" s="287" customFormat="1" ht="15.75" x14ac:dyDescent="0.25">
      <c r="A871" s="276" t="s">
        <v>812</v>
      </c>
      <c r="B871" s="277" t="s">
        <v>800</v>
      </c>
      <c r="C871" s="277" t="s">
        <v>45</v>
      </c>
      <c r="D871" s="277" t="s">
        <v>45</v>
      </c>
      <c r="E871" s="277" t="s">
        <v>681</v>
      </c>
      <c r="F871" s="277" t="s">
        <v>584</v>
      </c>
      <c r="G871" s="279">
        <f t="shared" si="217"/>
        <v>5705.2</v>
      </c>
      <c r="H871" s="279">
        <f>H872</f>
        <v>5705.2</v>
      </c>
      <c r="I871" s="279"/>
    </row>
    <row r="872" spans="1:9" s="287" customFormat="1" ht="15.75" x14ac:dyDescent="0.25">
      <c r="A872" s="276" t="s">
        <v>585</v>
      </c>
      <c r="B872" s="277" t="s">
        <v>800</v>
      </c>
      <c r="C872" s="277" t="s">
        <v>45</v>
      </c>
      <c r="D872" s="277" t="s">
        <v>45</v>
      </c>
      <c r="E872" s="277" t="s">
        <v>681</v>
      </c>
      <c r="F872" s="277" t="s">
        <v>586</v>
      </c>
      <c r="G872" s="279">
        <f t="shared" si="217"/>
        <v>5705.2</v>
      </c>
      <c r="H872" s="279">
        <v>5705.2</v>
      </c>
      <c r="I872" s="279"/>
    </row>
    <row r="873" spans="1:9" s="287" customFormat="1" ht="31.5" x14ac:dyDescent="0.25">
      <c r="A873" s="273" t="s">
        <v>840</v>
      </c>
      <c r="B873" s="274" t="s">
        <v>800</v>
      </c>
      <c r="C873" s="274" t="s">
        <v>45</v>
      </c>
      <c r="D873" s="274" t="s">
        <v>45</v>
      </c>
      <c r="E873" s="274" t="s">
        <v>841</v>
      </c>
      <c r="F873" s="274"/>
      <c r="G873" s="275">
        <f t="shared" si="217"/>
        <v>249.5</v>
      </c>
      <c r="H873" s="275">
        <f>H874</f>
        <v>249.5</v>
      </c>
      <c r="I873" s="275"/>
    </row>
    <row r="874" spans="1:9" s="287" customFormat="1" ht="15.75" x14ac:dyDescent="0.25">
      <c r="A874" s="276" t="s">
        <v>502</v>
      </c>
      <c r="B874" s="277" t="s">
        <v>800</v>
      </c>
      <c r="C874" s="277" t="s">
        <v>45</v>
      </c>
      <c r="D874" s="277" t="s">
        <v>45</v>
      </c>
      <c r="E874" s="277" t="s">
        <v>841</v>
      </c>
      <c r="F874" s="277" t="s">
        <v>551</v>
      </c>
      <c r="G874" s="279">
        <f t="shared" si="217"/>
        <v>249.5</v>
      </c>
      <c r="H874" s="279">
        <f>H875</f>
        <v>249.5</v>
      </c>
      <c r="I874" s="279"/>
    </row>
    <row r="875" spans="1:9" s="287" customFormat="1" ht="15.75" x14ac:dyDescent="0.25">
      <c r="A875" s="276" t="s">
        <v>505</v>
      </c>
      <c r="B875" s="277" t="s">
        <v>800</v>
      </c>
      <c r="C875" s="277" t="s">
        <v>45</v>
      </c>
      <c r="D875" s="277" t="s">
        <v>45</v>
      </c>
      <c r="E875" s="277" t="s">
        <v>841</v>
      </c>
      <c r="F875" s="277" t="s">
        <v>552</v>
      </c>
      <c r="G875" s="279">
        <f t="shared" si="217"/>
        <v>249.5</v>
      </c>
      <c r="H875" s="279">
        <v>249.5</v>
      </c>
      <c r="I875" s="279"/>
    </row>
    <row r="876" spans="1:9" s="306" customFormat="1" ht="15.75" x14ac:dyDescent="0.25">
      <c r="A876" s="273" t="s">
        <v>469</v>
      </c>
      <c r="B876" s="274" t="s">
        <v>800</v>
      </c>
      <c r="C876" s="274" t="s">
        <v>45</v>
      </c>
      <c r="D876" s="274" t="s">
        <v>80</v>
      </c>
      <c r="E876" s="274" t="s">
        <v>458</v>
      </c>
      <c r="F876" s="274" t="s">
        <v>458</v>
      </c>
      <c r="G876" s="275">
        <f>SUM(H876:I876)</f>
        <v>158475.79999999999</v>
      </c>
      <c r="H876" s="275">
        <f>SUM(H877+H890+H894+H918+H925)</f>
        <v>100962.7</v>
      </c>
      <c r="I876" s="275">
        <f>SUM(I877+I890+I894+I918+I925)</f>
        <v>57513.1</v>
      </c>
    </row>
    <row r="877" spans="1:9" s="306" customFormat="1" ht="31.5" x14ac:dyDescent="0.25">
      <c r="A877" s="273" t="s">
        <v>715</v>
      </c>
      <c r="B877" s="274" t="s">
        <v>800</v>
      </c>
      <c r="C877" s="274" t="s">
        <v>45</v>
      </c>
      <c r="D877" s="274" t="s">
        <v>80</v>
      </c>
      <c r="E877" s="274" t="s">
        <v>716</v>
      </c>
      <c r="F877" s="274"/>
      <c r="G877" s="275">
        <f>SUM(I877+H877)</f>
        <v>22086.6</v>
      </c>
      <c r="H877" s="275">
        <f>SUM(H878+H938)</f>
        <v>22086.6</v>
      </c>
      <c r="I877" s="275"/>
    </row>
    <row r="878" spans="1:9" s="287" customFormat="1" ht="15.75" x14ac:dyDescent="0.25">
      <c r="A878" s="273" t="s">
        <v>497</v>
      </c>
      <c r="B878" s="274" t="s">
        <v>800</v>
      </c>
      <c r="C878" s="274" t="s">
        <v>45</v>
      </c>
      <c r="D878" s="274" t="s">
        <v>80</v>
      </c>
      <c r="E878" s="274" t="s">
        <v>498</v>
      </c>
      <c r="F878" s="274"/>
      <c r="G878" s="275">
        <f t="shared" ref="G878:G885" si="218">SUM(I878+H878)</f>
        <v>22086.6</v>
      </c>
      <c r="H878" s="275">
        <f>H879+H882+H884</f>
        <v>22086.6</v>
      </c>
      <c r="I878" s="275"/>
    </row>
    <row r="879" spans="1:9" s="287" customFormat="1" ht="15.75" x14ac:dyDescent="0.25">
      <c r="A879" s="276" t="s">
        <v>510</v>
      </c>
      <c r="B879" s="277" t="s">
        <v>800</v>
      </c>
      <c r="C879" s="277" t="s">
        <v>45</v>
      </c>
      <c r="D879" s="277" t="s">
        <v>80</v>
      </c>
      <c r="E879" s="277" t="s">
        <v>498</v>
      </c>
      <c r="F879" s="277">
        <v>120</v>
      </c>
      <c r="G879" s="279">
        <f t="shared" si="218"/>
        <v>20661.5</v>
      </c>
      <c r="H879" s="279">
        <f>SUM(H880+H881)</f>
        <v>20661.5</v>
      </c>
      <c r="I879" s="279"/>
    </row>
    <row r="880" spans="1:9" s="287" customFormat="1" ht="15.75" x14ac:dyDescent="0.25">
      <c r="A880" s="276" t="s">
        <v>500</v>
      </c>
      <c r="B880" s="277" t="s">
        <v>800</v>
      </c>
      <c r="C880" s="277" t="s">
        <v>45</v>
      </c>
      <c r="D880" s="277" t="s">
        <v>80</v>
      </c>
      <c r="E880" s="277" t="s">
        <v>498</v>
      </c>
      <c r="F880" s="277">
        <v>121</v>
      </c>
      <c r="G880" s="279">
        <f t="shared" si="218"/>
        <v>20492.5</v>
      </c>
      <c r="H880" s="279">
        <v>20492.5</v>
      </c>
      <c r="I880" s="279"/>
    </row>
    <row r="881" spans="1:9" s="287" customFormat="1" ht="15.75" x14ac:dyDescent="0.25">
      <c r="A881" s="276" t="s">
        <v>501</v>
      </c>
      <c r="B881" s="277" t="s">
        <v>800</v>
      </c>
      <c r="C881" s="277" t="s">
        <v>45</v>
      </c>
      <c r="D881" s="277" t="s">
        <v>80</v>
      </c>
      <c r="E881" s="277" t="s">
        <v>498</v>
      </c>
      <c r="F881" s="277">
        <v>122</v>
      </c>
      <c r="G881" s="279">
        <f t="shared" si="218"/>
        <v>169</v>
      </c>
      <c r="H881" s="279">
        <v>169</v>
      </c>
      <c r="I881" s="279"/>
    </row>
    <row r="882" spans="1:9" s="287" customFormat="1" ht="15.75" x14ac:dyDescent="0.25">
      <c r="A882" s="276" t="s">
        <v>502</v>
      </c>
      <c r="B882" s="277" t="s">
        <v>800</v>
      </c>
      <c r="C882" s="277" t="s">
        <v>45</v>
      </c>
      <c r="D882" s="277" t="s">
        <v>80</v>
      </c>
      <c r="E882" s="277" t="s">
        <v>498</v>
      </c>
      <c r="F882" s="277">
        <v>240</v>
      </c>
      <c r="G882" s="279">
        <f t="shared" si="218"/>
        <v>1421.3</v>
      </c>
      <c r="H882" s="279">
        <f>SUM(H883)</f>
        <v>1421.3</v>
      </c>
      <c r="I882" s="279"/>
    </row>
    <row r="883" spans="1:9" s="287" customFormat="1" ht="15.75" x14ac:dyDescent="0.25">
      <c r="A883" s="276" t="s">
        <v>505</v>
      </c>
      <c r="B883" s="277" t="s">
        <v>800</v>
      </c>
      <c r="C883" s="277" t="s">
        <v>45</v>
      </c>
      <c r="D883" s="277" t="s">
        <v>80</v>
      </c>
      <c r="E883" s="277" t="s">
        <v>498</v>
      </c>
      <c r="F883" s="277">
        <v>244</v>
      </c>
      <c r="G883" s="279">
        <f t="shared" si="218"/>
        <v>1421.3</v>
      </c>
      <c r="H883" s="279">
        <v>1421.3</v>
      </c>
      <c r="I883" s="279"/>
    </row>
    <row r="884" spans="1:9" s="287" customFormat="1" ht="15.75" x14ac:dyDescent="0.25">
      <c r="A884" s="307" t="s">
        <v>506</v>
      </c>
      <c r="B884" s="277" t="s">
        <v>800</v>
      </c>
      <c r="C884" s="277" t="s">
        <v>45</v>
      </c>
      <c r="D884" s="277" t="s">
        <v>80</v>
      </c>
      <c r="E884" s="277" t="s">
        <v>498</v>
      </c>
      <c r="F884" s="277">
        <v>850</v>
      </c>
      <c r="G884" s="279">
        <f t="shared" si="218"/>
        <v>3.8</v>
      </c>
      <c r="H884" s="279">
        <f>SUM(H885)</f>
        <v>3.8</v>
      </c>
      <c r="I884" s="279"/>
    </row>
    <row r="885" spans="1:9" s="306" customFormat="1" ht="15.75" x14ac:dyDescent="0.25">
      <c r="A885" s="307" t="s">
        <v>507</v>
      </c>
      <c r="B885" s="277" t="s">
        <v>800</v>
      </c>
      <c r="C885" s="277" t="s">
        <v>45</v>
      </c>
      <c r="D885" s="277" t="s">
        <v>80</v>
      </c>
      <c r="E885" s="277" t="s">
        <v>498</v>
      </c>
      <c r="F885" s="277">
        <v>852</v>
      </c>
      <c r="G885" s="279">
        <f t="shared" si="218"/>
        <v>3.8</v>
      </c>
      <c r="H885" s="279">
        <v>3.8</v>
      </c>
      <c r="I885" s="279"/>
    </row>
    <row r="886" spans="1:9" s="306" customFormat="1" ht="31.5" x14ac:dyDescent="0.25">
      <c r="A886" s="273" t="s">
        <v>1026</v>
      </c>
      <c r="B886" s="274" t="s">
        <v>800</v>
      </c>
      <c r="C886" s="274" t="s">
        <v>45</v>
      </c>
      <c r="D886" s="274" t="s">
        <v>80</v>
      </c>
      <c r="E886" s="274">
        <v>4219900</v>
      </c>
      <c r="F886" s="274" t="s">
        <v>458</v>
      </c>
      <c r="G886" s="275">
        <f>SUM(H886:I886)</f>
        <v>0</v>
      </c>
      <c r="H886" s="275"/>
      <c r="I886" s="275"/>
    </row>
    <row r="887" spans="1:9" s="287" customFormat="1" ht="15.75" x14ac:dyDescent="0.25">
      <c r="A887" s="276" t="s">
        <v>577</v>
      </c>
      <c r="B887" s="277" t="s">
        <v>800</v>
      </c>
      <c r="C887" s="277" t="s">
        <v>45</v>
      </c>
      <c r="D887" s="277" t="s">
        <v>80</v>
      </c>
      <c r="E887" s="277">
        <v>4219900</v>
      </c>
      <c r="F887" s="277">
        <v>600</v>
      </c>
      <c r="G887" s="275">
        <f t="shared" ref="G887:G891" si="219">SUM(H887:I887)</f>
        <v>0</v>
      </c>
      <c r="H887" s="279"/>
      <c r="I887" s="279"/>
    </row>
    <row r="888" spans="1:9" s="287" customFormat="1" ht="15.75" x14ac:dyDescent="0.25">
      <c r="A888" s="276" t="s">
        <v>628</v>
      </c>
      <c r="B888" s="277" t="s">
        <v>800</v>
      </c>
      <c r="C888" s="277" t="s">
        <v>45</v>
      </c>
      <c r="D888" s="277" t="s">
        <v>80</v>
      </c>
      <c r="E888" s="277">
        <v>4219900</v>
      </c>
      <c r="F888" s="277">
        <v>620</v>
      </c>
      <c r="G888" s="275">
        <f t="shared" si="219"/>
        <v>0</v>
      </c>
      <c r="H888" s="279"/>
      <c r="I888" s="279"/>
    </row>
    <row r="889" spans="1:9" s="306" customFormat="1" ht="15.75" x14ac:dyDescent="0.25">
      <c r="A889" s="276" t="s">
        <v>585</v>
      </c>
      <c r="B889" s="277" t="s">
        <v>800</v>
      </c>
      <c r="C889" s="277" t="s">
        <v>45</v>
      </c>
      <c r="D889" s="277" t="s">
        <v>80</v>
      </c>
      <c r="E889" s="277">
        <v>4219900</v>
      </c>
      <c r="F889" s="277">
        <v>622</v>
      </c>
      <c r="G889" s="275">
        <f t="shared" si="219"/>
        <v>0</v>
      </c>
      <c r="H889" s="279"/>
      <c r="I889" s="279"/>
    </row>
    <row r="890" spans="1:9" s="287" customFormat="1" ht="15.75" x14ac:dyDescent="0.25">
      <c r="A890" s="302" t="s">
        <v>842</v>
      </c>
      <c r="B890" s="274" t="s">
        <v>800</v>
      </c>
      <c r="C890" s="274" t="s">
        <v>45</v>
      </c>
      <c r="D890" s="274" t="s">
        <v>80</v>
      </c>
      <c r="E890" s="274">
        <v>4350000</v>
      </c>
      <c r="F890" s="274"/>
      <c r="G890" s="275">
        <f t="shared" si="219"/>
        <v>101580.20000000001</v>
      </c>
      <c r="H890" s="275">
        <f>SUM(H891)</f>
        <v>44372.4</v>
      </c>
      <c r="I890" s="275">
        <f>SUM(I891)</f>
        <v>57207.8</v>
      </c>
    </row>
    <row r="891" spans="1:9" s="287" customFormat="1" ht="15.75" x14ac:dyDescent="0.25">
      <c r="A891" s="276" t="s">
        <v>812</v>
      </c>
      <c r="B891" s="277" t="s">
        <v>800</v>
      </c>
      <c r="C891" s="277" t="s">
        <v>45</v>
      </c>
      <c r="D891" s="277" t="s">
        <v>80</v>
      </c>
      <c r="E891" s="277">
        <v>4359900</v>
      </c>
      <c r="F891" s="277" t="s">
        <v>584</v>
      </c>
      <c r="G891" s="279">
        <f t="shared" si="219"/>
        <v>101580.20000000001</v>
      </c>
      <c r="H891" s="279">
        <f>SUM(H892+H893)</f>
        <v>44372.4</v>
      </c>
      <c r="I891" s="279">
        <f>SUM(I892)</f>
        <v>57207.8</v>
      </c>
    </row>
    <row r="892" spans="1:9" s="287" customFormat="1" ht="31.5" x14ac:dyDescent="0.25">
      <c r="A892" s="276" t="s">
        <v>805</v>
      </c>
      <c r="B892" s="277" t="s">
        <v>800</v>
      </c>
      <c r="C892" s="277" t="s">
        <v>45</v>
      </c>
      <c r="D892" s="277" t="s">
        <v>80</v>
      </c>
      <c r="E892" s="277">
        <v>4359900</v>
      </c>
      <c r="F892" s="277">
        <v>621</v>
      </c>
      <c r="G892" s="279">
        <f>SUM(H892+I892)</f>
        <v>99901.4</v>
      </c>
      <c r="H892" s="279">
        <v>42693.599999999999</v>
      </c>
      <c r="I892" s="279">
        <v>57207.8</v>
      </c>
    </row>
    <row r="893" spans="1:9" s="306" customFormat="1" ht="15.75" x14ac:dyDescent="0.25">
      <c r="A893" s="276" t="s">
        <v>585</v>
      </c>
      <c r="B893" s="277" t="s">
        <v>800</v>
      </c>
      <c r="C893" s="277" t="s">
        <v>45</v>
      </c>
      <c r="D893" s="277" t="s">
        <v>80</v>
      </c>
      <c r="E893" s="277">
        <v>4359900</v>
      </c>
      <c r="F893" s="277">
        <v>622</v>
      </c>
      <c r="G893" s="279">
        <f>SUM(H893:I893)</f>
        <v>1678.8</v>
      </c>
      <c r="H893" s="279">
        <v>1678.8</v>
      </c>
      <c r="I893" s="279"/>
    </row>
    <row r="894" spans="1:9" s="306" customFormat="1" ht="47.25" x14ac:dyDescent="0.25">
      <c r="A894" s="273" t="s">
        <v>843</v>
      </c>
      <c r="B894" s="274" t="s">
        <v>800</v>
      </c>
      <c r="C894" s="274" t="s">
        <v>45</v>
      </c>
      <c r="D894" s="274" t="s">
        <v>80</v>
      </c>
      <c r="E894" s="274">
        <v>4520000</v>
      </c>
      <c r="F894" s="274"/>
      <c r="G894" s="275">
        <f>SUM(G895)</f>
        <v>31622.2</v>
      </c>
      <c r="H894" s="275">
        <f t="shared" ref="H894:I894" si="220">SUM(H895)</f>
        <v>31532.5</v>
      </c>
      <c r="I894" s="275">
        <f t="shared" si="220"/>
        <v>89.7</v>
      </c>
    </row>
    <row r="895" spans="1:9" s="306" customFormat="1" ht="15.75" x14ac:dyDescent="0.25">
      <c r="A895" s="273" t="s">
        <v>497</v>
      </c>
      <c r="B895" s="274" t="s">
        <v>800</v>
      </c>
      <c r="C895" s="274" t="s">
        <v>45</v>
      </c>
      <c r="D895" s="274" t="s">
        <v>80</v>
      </c>
      <c r="E895" s="274">
        <v>4529900</v>
      </c>
      <c r="F895" s="274"/>
      <c r="G895" s="275">
        <f>SUM(G896:G897)</f>
        <v>31622.2</v>
      </c>
      <c r="H895" s="275">
        <f t="shared" ref="H895:I895" si="221">SUM(H896:H897)</f>
        <v>31532.5</v>
      </c>
      <c r="I895" s="275">
        <f t="shared" si="221"/>
        <v>89.7</v>
      </c>
    </row>
    <row r="896" spans="1:9" s="306" customFormat="1" ht="15.75" x14ac:dyDescent="0.25">
      <c r="A896" s="276" t="s">
        <v>502</v>
      </c>
      <c r="B896" s="274" t="s">
        <v>800</v>
      </c>
      <c r="C896" s="274" t="s">
        <v>45</v>
      </c>
      <c r="D896" s="274" t="s">
        <v>80</v>
      </c>
      <c r="E896" s="274">
        <v>4529901</v>
      </c>
      <c r="F896" s="277" t="s">
        <v>551</v>
      </c>
      <c r="G896" s="279">
        <f>SUM(H896:I896)</f>
        <v>31607.7</v>
      </c>
      <c r="H896" s="279">
        <v>31518</v>
      </c>
      <c r="I896" s="279">
        <v>89.7</v>
      </c>
    </row>
    <row r="897" spans="1:9" s="306" customFormat="1" ht="15.75" x14ac:dyDescent="0.25">
      <c r="A897" s="273"/>
      <c r="B897" s="274" t="s">
        <v>800</v>
      </c>
      <c r="C897" s="274" t="s">
        <v>45</v>
      </c>
      <c r="D897" s="274" t="s">
        <v>80</v>
      </c>
      <c r="E897" s="274">
        <v>4529902</v>
      </c>
      <c r="F897" s="277" t="s">
        <v>569</v>
      </c>
      <c r="G897" s="279">
        <f>SUM(H897:I897)</f>
        <v>14.5</v>
      </c>
      <c r="H897" s="279">
        <v>14.5</v>
      </c>
      <c r="I897" s="279"/>
    </row>
    <row r="898" spans="1:9" s="287" customFormat="1" ht="47.25" x14ac:dyDescent="0.25">
      <c r="A898" s="273" t="s">
        <v>843</v>
      </c>
      <c r="B898" s="274" t="s">
        <v>800</v>
      </c>
      <c r="C898" s="274" t="s">
        <v>45</v>
      </c>
      <c r="D898" s="274" t="s">
        <v>80</v>
      </c>
      <c r="E898" s="274">
        <v>4529901</v>
      </c>
      <c r="F898" s="274"/>
      <c r="G898" s="275">
        <f t="shared" ref="G898:G930" si="222">SUM(H898:I898)</f>
        <v>4808.8</v>
      </c>
      <c r="H898" s="275">
        <f>H899+H902</f>
        <v>4808.8</v>
      </c>
      <c r="I898" s="329"/>
    </row>
    <row r="899" spans="1:9" s="287" customFormat="1" ht="15.75" x14ac:dyDescent="0.25">
      <c r="A899" s="276" t="s">
        <v>546</v>
      </c>
      <c r="B899" s="277" t="s">
        <v>800</v>
      </c>
      <c r="C899" s="277" t="s">
        <v>45</v>
      </c>
      <c r="D899" s="277" t="s">
        <v>80</v>
      </c>
      <c r="E899" s="277">
        <v>4529901</v>
      </c>
      <c r="F899" s="277" t="s">
        <v>547</v>
      </c>
      <c r="G899" s="279">
        <f t="shared" si="222"/>
        <v>4779.3</v>
      </c>
      <c r="H899" s="279">
        <f>SUM(H900:H901)</f>
        <v>4779.3</v>
      </c>
      <c r="I899" s="323"/>
    </row>
    <row r="900" spans="1:9" s="287" customFormat="1" ht="15.75" x14ac:dyDescent="0.25">
      <c r="A900" s="276" t="s">
        <v>844</v>
      </c>
      <c r="B900" s="277" t="s">
        <v>800</v>
      </c>
      <c r="C900" s="277" t="s">
        <v>45</v>
      </c>
      <c r="D900" s="277" t="s">
        <v>80</v>
      </c>
      <c r="E900" s="277">
        <v>4529901</v>
      </c>
      <c r="F900" s="277" t="s">
        <v>548</v>
      </c>
      <c r="G900" s="279">
        <f t="shared" si="222"/>
        <v>4642.2</v>
      </c>
      <c r="H900" s="279">
        <v>4642.2</v>
      </c>
      <c r="I900" s="323"/>
    </row>
    <row r="901" spans="1:9" s="287" customFormat="1" ht="15.75" x14ac:dyDescent="0.25">
      <c r="A901" s="276" t="s">
        <v>501</v>
      </c>
      <c r="B901" s="277" t="s">
        <v>800</v>
      </c>
      <c r="C901" s="277" t="s">
        <v>45</v>
      </c>
      <c r="D901" s="277" t="s">
        <v>80</v>
      </c>
      <c r="E901" s="277">
        <v>4529901</v>
      </c>
      <c r="F901" s="277" t="s">
        <v>567</v>
      </c>
      <c r="G901" s="279">
        <f t="shared" si="222"/>
        <v>137.1</v>
      </c>
      <c r="H901" s="279">
        <v>137.1</v>
      </c>
      <c r="I901" s="323"/>
    </row>
    <row r="902" spans="1:9" s="287" customFormat="1" ht="15.75" x14ac:dyDescent="0.25">
      <c r="A902" s="276" t="s">
        <v>502</v>
      </c>
      <c r="B902" s="277" t="s">
        <v>800</v>
      </c>
      <c r="C902" s="277" t="s">
        <v>45</v>
      </c>
      <c r="D902" s="277" t="s">
        <v>80</v>
      </c>
      <c r="E902" s="277">
        <v>4529901</v>
      </c>
      <c r="F902" s="277">
        <v>240</v>
      </c>
      <c r="G902" s="279">
        <f t="shared" si="222"/>
        <v>29.5</v>
      </c>
      <c r="H902" s="279">
        <f>SUM(H903)</f>
        <v>29.5</v>
      </c>
      <c r="I902" s="323"/>
    </row>
    <row r="903" spans="1:9" s="306" customFormat="1" ht="15.75" x14ac:dyDescent="0.25">
      <c r="A903" s="276" t="s">
        <v>505</v>
      </c>
      <c r="B903" s="277" t="s">
        <v>800</v>
      </c>
      <c r="C903" s="277" t="s">
        <v>45</v>
      </c>
      <c r="D903" s="277" t="s">
        <v>80</v>
      </c>
      <c r="E903" s="277">
        <v>4529901</v>
      </c>
      <c r="F903" s="277">
        <v>244</v>
      </c>
      <c r="G903" s="279">
        <f t="shared" si="222"/>
        <v>29.5</v>
      </c>
      <c r="H903" s="279">
        <v>29.5</v>
      </c>
      <c r="I903" s="323"/>
    </row>
    <row r="904" spans="1:9" s="287" customFormat="1" ht="47.25" x14ac:dyDescent="0.25">
      <c r="A904" s="273" t="s">
        <v>843</v>
      </c>
      <c r="B904" s="274" t="s">
        <v>800</v>
      </c>
      <c r="C904" s="274" t="s">
        <v>45</v>
      </c>
      <c r="D904" s="274" t="s">
        <v>80</v>
      </c>
      <c r="E904" s="274">
        <v>4529902</v>
      </c>
      <c r="F904" s="274"/>
      <c r="G904" s="275">
        <f t="shared" si="222"/>
        <v>18224.300000000003</v>
      </c>
      <c r="H904" s="275">
        <f>H905+H908</f>
        <v>18134.600000000002</v>
      </c>
      <c r="I904" s="275">
        <f>I908</f>
        <v>89.7</v>
      </c>
    </row>
    <row r="905" spans="1:9" s="287" customFormat="1" ht="15.75" x14ac:dyDescent="0.25">
      <c r="A905" s="276" t="s">
        <v>546</v>
      </c>
      <c r="B905" s="277" t="s">
        <v>800</v>
      </c>
      <c r="C905" s="277" t="s">
        <v>45</v>
      </c>
      <c r="D905" s="277" t="s">
        <v>80</v>
      </c>
      <c r="E905" s="277">
        <v>4529902</v>
      </c>
      <c r="F905" s="277" t="s">
        <v>547</v>
      </c>
      <c r="G905" s="279">
        <f t="shared" si="222"/>
        <v>17610.2</v>
      </c>
      <c r="H905" s="279">
        <f>SUM(H906:H907)</f>
        <v>17610.2</v>
      </c>
      <c r="I905" s="323"/>
    </row>
    <row r="906" spans="1:9" s="287" customFormat="1" ht="15.75" x14ac:dyDescent="0.25">
      <c r="A906" s="276" t="s">
        <v>844</v>
      </c>
      <c r="B906" s="277" t="s">
        <v>800</v>
      </c>
      <c r="C906" s="277" t="s">
        <v>45</v>
      </c>
      <c r="D906" s="277" t="s">
        <v>80</v>
      </c>
      <c r="E906" s="277">
        <v>4529902</v>
      </c>
      <c r="F906" s="277" t="s">
        <v>548</v>
      </c>
      <c r="G906" s="279">
        <f t="shared" si="222"/>
        <v>17100.400000000001</v>
      </c>
      <c r="H906" s="279">
        <v>17100.400000000001</v>
      </c>
      <c r="I906" s="323"/>
    </row>
    <row r="907" spans="1:9" s="287" customFormat="1" ht="15.75" x14ac:dyDescent="0.25">
      <c r="A907" s="276" t="s">
        <v>501</v>
      </c>
      <c r="B907" s="277" t="s">
        <v>800</v>
      </c>
      <c r="C907" s="277" t="s">
        <v>45</v>
      </c>
      <c r="D907" s="277" t="s">
        <v>80</v>
      </c>
      <c r="E907" s="277">
        <v>4529902</v>
      </c>
      <c r="F907" s="277" t="s">
        <v>567</v>
      </c>
      <c r="G907" s="279">
        <f t="shared" si="222"/>
        <v>509.8</v>
      </c>
      <c r="H907" s="279">
        <v>509.8</v>
      </c>
      <c r="I907" s="323"/>
    </row>
    <row r="908" spans="1:9" s="287" customFormat="1" ht="15.75" x14ac:dyDescent="0.25">
      <c r="A908" s="276" t="s">
        <v>502</v>
      </c>
      <c r="B908" s="277" t="s">
        <v>800</v>
      </c>
      <c r="C908" s="277" t="s">
        <v>45</v>
      </c>
      <c r="D908" s="277" t="s">
        <v>80</v>
      </c>
      <c r="E908" s="277">
        <v>4529902</v>
      </c>
      <c r="F908" s="277">
        <v>240</v>
      </c>
      <c r="G908" s="279">
        <f t="shared" si="222"/>
        <v>614.1</v>
      </c>
      <c r="H908" s="279">
        <f>H909</f>
        <v>524.4</v>
      </c>
      <c r="I908" s="323">
        <f>SUM(I909)</f>
        <v>89.7</v>
      </c>
    </row>
    <row r="909" spans="1:9" s="306" customFormat="1" ht="15.75" x14ac:dyDescent="0.25">
      <c r="A909" s="276" t="s">
        <v>505</v>
      </c>
      <c r="B909" s="277" t="s">
        <v>800</v>
      </c>
      <c r="C909" s="277" t="s">
        <v>45</v>
      </c>
      <c r="D909" s="277" t="s">
        <v>80</v>
      </c>
      <c r="E909" s="277">
        <v>4529902</v>
      </c>
      <c r="F909" s="277">
        <v>244</v>
      </c>
      <c r="G909" s="279">
        <f t="shared" si="222"/>
        <v>614.1</v>
      </c>
      <c r="H909" s="279">
        <v>524.4</v>
      </c>
      <c r="I909" s="323">
        <v>89.7</v>
      </c>
    </row>
    <row r="910" spans="1:9" s="287" customFormat="1" ht="47.25" x14ac:dyDescent="0.25">
      <c r="A910" s="273" t="s">
        <v>843</v>
      </c>
      <c r="B910" s="274" t="s">
        <v>800</v>
      </c>
      <c r="C910" s="274" t="s">
        <v>45</v>
      </c>
      <c r="D910" s="274" t="s">
        <v>80</v>
      </c>
      <c r="E910" s="274">
        <v>4529903</v>
      </c>
      <c r="F910" s="274"/>
      <c r="G910" s="275">
        <f t="shared" si="222"/>
        <v>8589.1</v>
      </c>
      <c r="H910" s="275">
        <f>H911+H914+H916</f>
        <v>8589.1</v>
      </c>
      <c r="I910" s="329"/>
    </row>
    <row r="911" spans="1:9" s="287" customFormat="1" ht="15.75" x14ac:dyDescent="0.25">
      <c r="A911" s="276" t="s">
        <v>546</v>
      </c>
      <c r="B911" s="277" t="s">
        <v>800</v>
      </c>
      <c r="C911" s="277" t="s">
        <v>45</v>
      </c>
      <c r="D911" s="277" t="s">
        <v>80</v>
      </c>
      <c r="E911" s="277">
        <v>4529903</v>
      </c>
      <c r="F911" s="277" t="s">
        <v>547</v>
      </c>
      <c r="G911" s="279">
        <f t="shared" si="222"/>
        <v>8119.4</v>
      </c>
      <c r="H911" s="279">
        <f>SUM(H912:H913)</f>
        <v>8119.4</v>
      </c>
      <c r="I911" s="323"/>
    </row>
    <row r="912" spans="1:9" s="287" customFormat="1" ht="15.75" x14ac:dyDescent="0.25">
      <c r="A912" s="276" t="s">
        <v>844</v>
      </c>
      <c r="B912" s="277" t="s">
        <v>800</v>
      </c>
      <c r="C912" s="277" t="s">
        <v>45</v>
      </c>
      <c r="D912" s="277" t="s">
        <v>80</v>
      </c>
      <c r="E912" s="277">
        <v>4529903</v>
      </c>
      <c r="F912" s="277" t="s">
        <v>548</v>
      </c>
      <c r="G912" s="279">
        <f t="shared" si="222"/>
        <v>7956.2</v>
      </c>
      <c r="H912" s="279">
        <v>7956.2</v>
      </c>
      <c r="I912" s="323"/>
    </row>
    <row r="913" spans="1:9" s="287" customFormat="1" ht="15.75" x14ac:dyDescent="0.25">
      <c r="A913" s="276" t="s">
        <v>501</v>
      </c>
      <c r="B913" s="277" t="s">
        <v>800</v>
      </c>
      <c r="C913" s="277" t="s">
        <v>45</v>
      </c>
      <c r="D913" s="277" t="s">
        <v>80</v>
      </c>
      <c r="E913" s="277">
        <v>4529903</v>
      </c>
      <c r="F913" s="277" t="s">
        <v>567</v>
      </c>
      <c r="G913" s="279">
        <f t="shared" si="222"/>
        <v>163.19999999999999</v>
      </c>
      <c r="H913" s="279">
        <v>163.19999999999999</v>
      </c>
      <c r="I913" s="323"/>
    </row>
    <row r="914" spans="1:9" s="287" customFormat="1" ht="15.75" x14ac:dyDescent="0.25">
      <c r="A914" s="276" t="s">
        <v>502</v>
      </c>
      <c r="B914" s="277" t="s">
        <v>800</v>
      </c>
      <c r="C914" s="277" t="s">
        <v>45</v>
      </c>
      <c r="D914" s="277" t="s">
        <v>80</v>
      </c>
      <c r="E914" s="277">
        <v>4529903</v>
      </c>
      <c r="F914" s="277">
        <v>240</v>
      </c>
      <c r="G914" s="279">
        <f t="shared" si="222"/>
        <v>455.2</v>
      </c>
      <c r="H914" s="279">
        <f>SUM(H915)</f>
        <v>455.2</v>
      </c>
      <c r="I914" s="323"/>
    </row>
    <row r="915" spans="1:9" s="287" customFormat="1" ht="15.75" x14ac:dyDescent="0.25">
      <c r="A915" s="276" t="s">
        <v>505</v>
      </c>
      <c r="B915" s="277" t="s">
        <v>800</v>
      </c>
      <c r="C915" s="277" t="s">
        <v>45</v>
      </c>
      <c r="D915" s="277" t="s">
        <v>80</v>
      </c>
      <c r="E915" s="277">
        <v>4529903</v>
      </c>
      <c r="F915" s="277">
        <v>244</v>
      </c>
      <c r="G915" s="279">
        <f t="shared" si="222"/>
        <v>455.2</v>
      </c>
      <c r="H915" s="279">
        <v>455.2</v>
      </c>
      <c r="I915" s="323"/>
    </row>
    <row r="916" spans="1:9" s="287" customFormat="1" ht="15.75" x14ac:dyDescent="0.25">
      <c r="A916" s="307" t="s">
        <v>506</v>
      </c>
      <c r="B916" s="277" t="s">
        <v>800</v>
      </c>
      <c r="C916" s="277" t="s">
        <v>45</v>
      </c>
      <c r="D916" s="277" t="s">
        <v>80</v>
      </c>
      <c r="E916" s="277">
        <v>4529903</v>
      </c>
      <c r="F916" s="277">
        <v>850</v>
      </c>
      <c r="G916" s="279">
        <f t="shared" si="222"/>
        <v>14.5</v>
      </c>
      <c r="H916" s="279">
        <f>SUM(H917)</f>
        <v>14.5</v>
      </c>
      <c r="I916" s="323"/>
    </row>
    <row r="917" spans="1:9" s="306" customFormat="1" ht="15.75" x14ac:dyDescent="0.25">
      <c r="A917" s="307" t="s">
        <v>507</v>
      </c>
      <c r="B917" s="277" t="s">
        <v>800</v>
      </c>
      <c r="C917" s="277" t="s">
        <v>45</v>
      </c>
      <c r="D917" s="277" t="s">
        <v>80</v>
      </c>
      <c r="E917" s="277">
        <v>4529903</v>
      </c>
      <c r="F917" s="277">
        <v>852</v>
      </c>
      <c r="G917" s="279">
        <f t="shared" si="222"/>
        <v>14.5</v>
      </c>
      <c r="H917" s="279">
        <v>14.5</v>
      </c>
      <c r="I917" s="323"/>
    </row>
    <row r="918" spans="1:9" s="287" customFormat="1" ht="15.75" x14ac:dyDescent="0.25">
      <c r="A918" s="273" t="s">
        <v>601</v>
      </c>
      <c r="B918" s="274" t="s">
        <v>800</v>
      </c>
      <c r="C918" s="274" t="s">
        <v>45</v>
      </c>
      <c r="D918" s="274" t="s">
        <v>80</v>
      </c>
      <c r="E918" s="274">
        <v>5220000</v>
      </c>
      <c r="F918" s="274"/>
      <c r="G918" s="275">
        <f t="shared" si="222"/>
        <v>215.60000000000002</v>
      </c>
      <c r="H918" s="275"/>
      <c r="I918" s="329">
        <f>I921+I923</f>
        <v>215.60000000000002</v>
      </c>
    </row>
    <row r="919" spans="1:9" s="287" customFormat="1" ht="15.75" x14ac:dyDescent="0.25">
      <c r="A919" s="276" t="s">
        <v>505</v>
      </c>
      <c r="B919" s="277" t="s">
        <v>800</v>
      </c>
      <c r="C919" s="277" t="s">
        <v>45</v>
      </c>
      <c r="D919" s="277" t="s">
        <v>80</v>
      </c>
      <c r="E919" s="277">
        <v>5222800</v>
      </c>
      <c r="F919" s="277">
        <v>244</v>
      </c>
      <c r="G919" s="275">
        <f t="shared" si="222"/>
        <v>0</v>
      </c>
      <c r="H919" s="279"/>
      <c r="I919" s="323"/>
    </row>
    <row r="920" spans="1:9" s="287" customFormat="1" ht="15.75" x14ac:dyDescent="0.25">
      <c r="A920" s="276" t="s">
        <v>505</v>
      </c>
      <c r="B920" s="277" t="s">
        <v>800</v>
      </c>
      <c r="C920" s="277" t="s">
        <v>45</v>
      </c>
      <c r="D920" s="277" t="s">
        <v>80</v>
      </c>
      <c r="E920" s="277">
        <v>5222800</v>
      </c>
      <c r="F920" s="277">
        <v>244</v>
      </c>
      <c r="G920" s="275">
        <f t="shared" si="222"/>
        <v>0</v>
      </c>
      <c r="H920" s="279"/>
      <c r="I920" s="323"/>
    </row>
    <row r="921" spans="1:9" s="287" customFormat="1" ht="15.75" x14ac:dyDescent="0.25">
      <c r="A921" s="276" t="s">
        <v>510</v>
      </c>
      <c r="B921" s="277" t="s">
        <v>800</v>
      </c>
      <c r="C921" s="277" t="s">
        <v>45</v>
      </c>
      <c r="D921" s="277" t="s">
        <v>80</v>
      </c>
      <c r="E921" s="277" t="s">
        <v>807</v>
      </c>
      <c r="F921" s="277" t="s">
        <v>845</v>
      </c>
      <c r="G921" s="279">
        <f t="shared" si="222"/>
        <v>40.799999999999997</v>
      </c>
      <c r="H921" s="279"/>
      <c r="I921" s="323">
        <f>I922</f>
        <v>40.799999999999997</v>
      </c>
    </row>
    <row r="922" spans="1:9" s="287" customFormat="1" ht="15.75" x14ac:dyDescent="0.25">
      <c r="A922" s="276" t="s">
        <v>501</v>
      </c>
      <c r="B922" s="277" t="s">
        <v>800</v>
      </c>
      <c r="C922" s="277" t="s">
        <v>45</v>
      </c>
      <c r="D922" s="277" t="s">
        <v>80</v>
      </c>
      <c r="E922" s="277">
        <v>5225601</v>
      </c>
      <c r="F922" s="277" t="s">
        <v>559</v>
      </c>
      <c r="G922" s="279">
        <f t="shared" si="222"/>
        <v>40.799999999999997</v>
      </c>
      <c r="H922" s="279"/>
      <c r="I922" s="323">
        <v>40.799999999999997</v>
      </c>
    </row>
    <row r="923" spans="1:9" s="287" customFormat="1" ht="15.75" x14ac:dyDescent="0.25">
      <c r="A923" s="276" t="s">
        <v>502</v>
      </c>
      <c r="B923" s="277" t="s">
        <v>800</v>
      </c>
      <c r="C923" s="277" t="s">
        <v>45</v>
      </c>
      <c r="D923" s="277" t="s">
        <v>80</v>
      </c>
      <c r="E923" s="277" t="s">
        <v>807</v>
      </c>
      <c r="F923" s="277" t="s">
        <v>551</v>
      </c>
      <c r="G923" s="279">
        <f t="shared" si="222"/>
        <v>174.8</v>
      </c>
      <c r="H923" s="279"/>
      <c r="I923" s="323">
        <f>SUM(I924:I924)</f>
        <v>174.8</v>
      </c>
    </row>
    <row r="924" spans="1:9" s="306" customFormat="1" ht="15.75" x14ac:dyDescent="0.25">
      <c r="A924" s="276" t="s">
        <v>505</v>
      </c>
      <c r="B924" s="277" t="s">
        <v>800</v>
      </c>
      <c r="C924" s="277" t="s">
        <v>45</v>
      </c>
      <c r="D924" s="277" t="s">
        <v>80</v>
      </c>
      <c r="E924" s="277">
        <v>5225601</v>
      </c>
      <c r="F924" s="277">
        <v>244</v>
      </c>
      <c r="G924" s="279">
        <f t="shared" si="222"/>
        <v>174.8</v>
      </c>
      <c r="H924" s="279"/>
      <c r="I924" s="323">
        <v>174.8</v>
      </c>
    </row>
    <row r="925" spans="1:9" s="287" customFormat="1" ht="15.75" x14ac:dyDescent="0.25">
      <c r="A925" s="302" t="s">
        <v>846</v>
      </c>
      <c r="B925" s="274" t="s">
        <v>800</v>
      </c>
      <c r="C925" s="274" t="s">
        <v>45</v>
      </c>
      <c r="D925" s="274" t="s">
        <v>80</v>
      </c>
      <c r="E925" s="274" t="s">
        <v>847</v>
      </c>
      <c r="F925" s="274"/>
      <c r="G925" s="275">
        <f t="shared" si="222"/>
        <v>2971.2</v>
      </c>
      <c r="H925" s="275">
        <f>H928+H930+H932+H934</f>
        <v>2971.2</v>
      </c>
      <c r="I925" s="329"/>
    </row>
    <row r="926" spans="1:9" s="287" customFormat="1" ht="15.75" x14ac:dyDescent="0.25">
      <c r="A926" s="276" t="s">
        <v>502</v>
      </c>
      <c r="B926" s="277" t="s">
        <v>800</v>
      </c>
      <c r="C926" s="277" t="s">
        <v>45</v>
      </c>
      <c r="D926" s="277" t="s">
        <v>80</v>
      </c>
      <c r="E926" s="277">
        <v>7950100</v>
      </c>
      <c r="F926" s="277" t="s">
        <v>551</v>
      </c>
      <c r="G926" s="275">
        <f t="shared" si="222"/>
        <v>0</v>
      </c>
      <c r="H926" s="279">
        <f>SUM(H927:H927)</f>
        <v>0</v>
      </c>
      <c r="I926" s="323"/>
    </row>
    <row r="927" spans="1:9" s="287" customFormat="1" ht="15.75" x14ac:dyDescent="0.25">
      <c r="A927" s="276" t="s">
        <v>505</v>
      </c>
      <c r="B927" s="277" t="s">
        <v>800</v>
      </c>
      <c r="C927" s="277" t="s">
        <v>45</v>
      </c>
      <c r="D927" s="277" t="s">
        <v>80</v>
      </c>
      <c r="E927" s="277">
        <v>7950117</v>
      </c>
      <c r="F927" s="277" t="s">
        <v>552</v>
      </c>
      <c r="G927" s="275">
        <f t="shared" si="222"/>
        <v>0</v>
      </c>
      <c r="H927" s="279">
        <f>SUM('[1]свод 2012'!X415)</f>
        <v>0</v>
      </c>
      <c r="I927" s="323"/>
    </row>
    <row r="928" spans="1:9" s="287" customFormat="1" ht="15.75" x14ac:dyDescent="0.25">
      <c r="A928" s="276" t="s">
        <v>546</v>
      </c>
      <c r="B928" s="277" t="s">
        <v>800</v>
      </c>
      <c r="C928" s="277" t="s">
        <v>45</v>
      </c>
      <c r="D928" s="277" t="s">
        <v>80</v>
      </c>
      <c r="E928" s="277" t="s">
        <v>847</v>
      </c>
      <c r="F928" s="277" t="s">
        <v>547</v>
      </c>
      <c r="G928" s="279">
        <f t="shared" si="222"/>
        <v>14.2</v>
      </c>
      <c r="H928" s="279">
        <f>H929</f>
        <v>14.2</v>
      </c>
      <c r="I928" s="323"/>
    </row>
    <row r="929" spans="1:9" s="287" customFormat="1" ht="15.75" x14ac:dyDescent="0.25">
      <c r="A929" s="276" t="s">
        <v>501</v>
      </c>
      <c r="B929" s="277" t="s">
        <v>800</v>
      </c>
      <c r="C929" s="277" t="s">
        <v>45</v>
      </c>
      <c r="D929" s="277" t="s">
        <v>80</v>
      </c>
      <c r="E929" s="277" t="s">
        <v>847</v>
      </c>
      <c r="F929" s="277" t="s">
        <v>567</v>
      </c>
      <c r="G929" s="279">
        <f t="shared" si="222"/>
        <v>14.2</v>
      </c>
      <c r="H929" s="279">
        <v>14.2</v>
      </c>
      <c r="I929" s="323"/>
    </row>
    <row r="930" spans="1:9" s="287" customFormat="1" ht="15.75" x14ac:dyDescent="0.25">
      <c r="A930" s="276" t="s">
        <v>502</v>
      </c>
      <c r="B930" s="277" t="s">
        <v>800</v>
      </c>
      <c r="C930" s="277" t="s">
        <v>45</v>
      </c>
      <c r="D930" s="277" t="s">
        <v>80</v>
      </c>
      <c r="E930" s="277">
        <v>7950203</v>
      </c>
      <c r="F930" s="277" t="s">
        <v>551</v>
      </c>
      <c r="G930" s="279">
        <f t="shared" si="222"/>
        <v>2429.4</v>
      </c>
      <c r="H930" s="279">
        <f>SUM(H931)</f>
        <v>2429.4</v>
      </c>
      <c r="I930" s="323"/>
    </row>
    <row r="931" spans="1:9" s="287" customFormat="1" ht="15.75" x14ac:dyDescent="0.25">
      <c r="A931" s="276" t="s">
        <v>505</v>
      </c>
      <c r="B931" s="277" t="s">
        <v>800</v>
      </c>
      <c r="C931" s="277" t="s">
        <v>45</v>
      </c>
      <c r="D931" s="277" t="s">
        <v>80</v>
      </c>
      <c r="E931" s="277">
        <v>7950203</v>
      </c>
      <c r="F931" s="277" t="s">
        <v>552</v>
      </c>
      <c r="G931" s="279">
        <f>SUM(H931:I931)</f>
        <v>2429.4</v>
      </c>
      <c r="H931" s="279">
        <v>2429.4</v>
      </c>
      <c r="I931" s="323"/>
    </row>
    <row r="932" spans="1:9" s="287" customFormat="1" ht="15.75" x14ac:dyDescent="0.25">
      <c r="A932" s="276" t="s">
        <v>555</v>
      </c>
      <c r="B932" s="277" t="s">
        <v>800</v>
      </c>
      <c r="C932" s="277" t="s">
        <v>45</v>
      </c>
      <c r="D932" s="277" t="s">
        <v>80</v>
      </c>
      <c r="E932" s="277">
        <v>7950203</v>
      </c>
      <c r="F932" s="277" t="s">
        <v>556</v>
      </c>
      <c r="G932" s="279">
        <f t="shared" ref="G932:G938" si="223">SUM(H932:I932)</f>
        <v>200</v>
      </c>
      <c r="H932" s="279">
        <f>H933</f>
        <v>200</v>
      </c>
      <c r="I932" s="323"/>
    </row>
    <row r="933" spans="1:9" s="287" customFormat="1" ht="15.75" x14ac:dyDescent="0.25">
      <c r="A933" s="276" t="s">
        <v>557</v>
      </c>
      <c r="B933" s="277" t="s">
        <v>800</v>
      </c>
      <c r="C933" s="277" t="s">
        <v>45</v>
      </c>
      <c r="D933" s="277" t="s">
        <v>80</v>
      </c>
      <c r="E933" s="277">
        <v>7950203</v>
      </c>
      <c r="F933" s="277" t="s">
        <v>558</v>
      </c>
      <c r="G933" s="279">
        <f t="shared" si="223"/>
        <v>200</v>
      </c>
      <c r="H933" s="279">
        <v>200</v>
      </c>
      <c r="I933" s="323"/>
    </row>
    <row r="934" spans="1:9" s="287" customFormat="1" ht="15.75" x14ac:dyDescent="0.25">
      <c r="A934" s="276" t="s">
        <v>812</v>
      </c>
      <c r="B934" s="277" t="s">
        <v>800</v>
      </c>
      <c r="C934" s="277" t="s">
        <v>45</v>
      </c>
      <c r="D934" s="277" t="s">
        <v>80</v>
      </c>
      <c r="E934" s="277">
        <v>7950203</v>
      </c>
      <c r="F934" s="277" t="s">
        <v>584</v>
      </c>
      <c r="G934" s="279">
        <f t="shared" si="223"/>
        <v>327.60000000000002</v>
      </c>
      <c r="H934" s="279">
        <f>H935</f>
        <v>327.60000000000002</v>
      </c>
      <c r="I934" s="323"/>
    </row>
    <row r="935" spans="1:9" s="306" customFormat="1" ht="15.75" x14ac:dyDescent="0.25">
      <c r="A935" s="276" t="s">
        <v>585</v>
      </c>
      <c r="B935" s="277" t="s">
        <v>800</v>
      </c>
      <c r="C935" s="277" t="s">
        <v>45</v>
      </c>
      <c r="D935" s="277" t="s">
        <v>80</v>
      </c>
      <c r="E935" s="277">
        <v>7950203</v>
      </c>
      <c r="F935" s="277" t="s">
        <v>586</v>
      </c>
      <c r="G935" s="279">
        <f t="shared" si="223"/>
        <v>327.60000000000002</v>
      </c>
      <c r="H935" s="279">
        <v>327.60000000000002</v>
      </c>
      <c r="I935" s="323"/>
    </row>
    <row r="936" spans="1:9" s="287" customFormat="1" ht="15.75" x14ac:dyDescent="0.25">
      <c r="A936" s="325" t="s">
        <v>472</v>
      </c>
      <c r="B936" s="274" t="s">
        <v>800</v>
      </c>
      <c r="C936" s="274">
        <v>10</v>
      </c>
      <c r="D936" s="274"/>
      <c r="E936" s="274"/>
      <c r="F936" s="274"/>
      <c r="G936" s="275">
        <f t="shared" si="223"/>
        <v>14852</v>
      </c>
      <c r="H936" s="275"/>
      <c r="I936" s="275">
        <f>SUM(I937)</f>
        <v>14852</v>
      </c>
    </row>
    <row r="937" spans="1:9" s="287" customFormat="1" ht="15.75" x14ac:dyDescent="0.25">
      <c r="A937" s="273" t="s">
        <v>475</v>
      </c>
      <c r="B937" s="274" t="s">
        <v>800</v>
      </c>
      <c r="C937" s="274">
        <v>10</v>
      </c>
      <c r="D937" s="274" t="s">
        <v>35</v>
      </c>
      <c r="E937" s="277"/>
      <c r="F937" s="277"/>
      <c r="G937" s="275">
        <f t="shared" si="223"/>
        <v>14852</v>
      </c>
      <c r="H937" s="279"/>
      <c r="I937" s="275">
        <f>I938</f>
        <v>14852</v>
      </c>
    </row>
    <row r="938" spans="1:9" s="287" customFormat="1" ht="47.25" x14ac:dyDescent="0.25">
      <c r="A938" s="276" t="s">
        <v>848</v>
      </c>
      <c r="B938" s="277" t="s">
        <v>800</v>
      </c>
      <c r="C938" s="277">
        <v>10</v>
      </c>
      <c r="D938" s="277" t="s">
        <v>35</v>
      </c>
      <c r="E938" s="277">
        <v>5201002</v>
      </c>
      <c r="F938" s="277" t="s">
        <v>458</v>
      </c>
      <c r="G938" s="279">
        <f t="shared" si="223"/>
        <v>14852</v>
      </c>
      <c r="H938" s="279"/>
      <c r="I938" s="279">
        <f>I939</f>
        <v>14852</v>
      </c>
    </row>
    <row r="939" spans="1:9" s="287" customFormat="1" ht="15.75" x14ac:dyDescent="0.25">
      <c r="A939" s="276" t="s">
        <v>721</v>
      </c>
      <c r="B939" s="277" t="s">
        <v>800</v>
      </c>
      <c r="C939" s="277">
        <v>10</v>
      </c>
      <c r="D939" s="277" t="s">
        <v>35</v>
      </c>
      <c r="E939" s="277">
        <v>5201002</v>
      </c>
      <c r="F939" s="277">
        <v>320</v>
      </c>
      <c r="G939" s="279">
        <f>SUM(H939:I939)</f>
        <v>14852</v>
      </c>
      <c r="H939" s="279"/>
      <c r="I939" s="279">
        <f>I940</f>
        <v>14852</v>
      </c>
    </row>
    <row r="940" spans="1:9" s="306" customFormat="1" ht="31.5" x14ac:dyDescent="0.25">
      <c r="A940" s="276" t="s">
        <v>849</v>
      </c>
      <c r="B940" s="277" t="s">
        <v>800</v>
      </c>
      <c r="C940" s="277">
        <v>10</v>
      </c>
      <c r="D940" s="277" t="s">
        <v>35</v>
      </c>
      <c r="E940" s="277">
        <v>5201002</v>
      </c>
      <c r="F940" s="277">
        <v>321</v>
      </c>
      <c r="G940" s="279">
        <f>SUM(H940:I940)</f>
        <v>14852</v>
      </c>
      <c r="H940" s="279"/>
      <c r="I940" s="279">
        <v>14852</v>
      </c>
    </row>
    <row r="941" spans="1:9" s="306" customFormat="1" ht="15.75" x14ac:dyDescent="0.25">
      <c r="A941" s="273" t="s">
        <v>850</v>
      </c>
      <c r="B941" s="274" t="s">
        <v>851</v>
      </c>
      <c r="C941" s="274" t="s">
        <v>458</v>
      </c>
      <c r="D941" s="274" t="s">
        <v>458</v>
      </c>
      <c r="E941" s="274" t="s">
        <v>458</v>
      </c>
      <c r="F941" s="274" t="s">
        <v>458</v>
      </c>
      <c r="G941" s="275">
        <f>SUM(G942+G964+G993+G946)</f>
        <v>112360.1</v>
      </c>
      <c r="H941" s="275">
        <f t="shared" ref="H941:I941" si="224">SUM(H942+H964+H993+H946)</f>
        <v>107788.5</v>
      </c>
      <c r="I941" s="275">
        <f t="shared" si="224"/>
        <v>4571.6000000000004</v>
      </c>
    </row>
    <row r="942" spans="1:9" s="306" customFormat="1" ht="15.75" x14ac:dyDescent="0.25">
      <c r="A942" s="273" t="s">
        <v>464</v>
      </c>
      <c r="B942" s="274" t="s">
        <v>851</v>
      </c>
      <c r="C942" s="274" t="s">
        <v>30</v>
      </c>
      <c r="D942" s="274"/>
      <c r="E942" s="274"/>
      <c r="F942" s="274"/>
      <c r="G942" s="275">
        <f>SUM(G943)</f>
        <v>77.8</v>
      </c>
      <c r="H942" s="275">
        <f t="shared" ref="H942:I944" si="225">SUM(H943)</f>
        <v>77.8</v>
      </c>
      <c r="I942" s="275">
        <f t="shared" si="225"/>
        <v>0</v>
      </c>
    </row>
    <row r="943" spans="1:9" s="306" customFormat="1" ht="15.75" x14ac:dyDescent="0.25">
      <c r="A943" s="273" t="s">
        <v>465</v>
      </c>
      <c r="B943" s="274" t="s">
        <v>851</v>
      </c>
      <c r="C943" s="274" t="s">
        <v>30</v>
      </c>
      <c r="D943" s="274" t="s">
        <v>27</v>
      </c>
      <c r="E943" s="274"/>
      <c r="F943" s="274"/>
      <c r="G943" s="275">
        <f>SUM(G944)</f>
        <v>77.8</v>
      </c>
      <c r="H943" s="275">
        <f t="shared" si="225"/>
        <v>77.8</v>
      </c>
      <c r="I943" s="275">
        <f t="shared" si="225"/>
        <v>0</v>
      </c>
    </row>
    <row r="944" spans="1:9" s="306" customFormat="1" ht="47.25" x14ac:dyDescent="0.25">
      <c r="A944" s="276" t="s">
        <v>553</v>
      </c>
      <c r="B944" s="274" t="s">
        <v>851</v>
      </c>
      <c r="C944" s="274" t="s">
        <v>30</v>
      </c>
      <c r="D944" s="274" t="s">
        <v>27</v>
      </c>
      <c r="E944" s="274" t="s">
        <v>554</v>
      </c>
      <c r="F944" s="274"/>
      <c r="G944" s="275">
        <f>SUM(G945)</f>
        <v>77.8</v>
      </c>
      <c r="H944" s="275">
        <f t="shared" si="225"/>
        <v>77.8</v>
      </c>
      <c r="I944" s="275">
        <f t="shared" si="225"/>
        <v>0</v>
      </c>
    </row>
    <row r="945" spans="1:9" s="306" customFormat="1" ht="15.75" x14ac:dyDescent="0.25">
      <c r="A945" s="276" t="s">
        <v>502</v>
      </c>
      <c r="B945" s="274" t="s">
        <v>851</v>
      </c>
      <c r="C945" s="274" t="s">
        <v>30</v>
      </c>
      <c r="D945" s="274" t="s">
        <v>27</v>
      </c>
      <c r="E945" s="274" t="s">
        <v>554</v>
      </c>
      <c r="F945" s="274" t="s">
        <v>551</v>
      </c>
      <c r="G945" s="275">
        <f>SUM(H945:I945)</f>
        <v>77.8</v>
      </c>
      <c r="H945" s="275">
        <v>77.8</v>
      </c>
      <c r="I945" s="275"/>
    </row>
    <row r="946" spans="1:9" s="306" customFormat="1" ht="15.75" x14ac:dyDescent="0.25">
      <c r="A946" s="271" t="s">
        <v>466</v>
      </c>
      <c r="B946" s="274" t="s">
        <v>851</v>
      </c>
      <c r="C946" s="274" t="s">
        <v>35</v>
      </c>
      <c r="D946" s="274"/>
      <c r="E946" s="274"/>
      <c r="F946" s="274"/>
      <c r="G946" s="275">
        <f>G947+G953</f>
        <v>645.40000000000009</v>
      </c>
      <c r="H946" s="275">
        <f t="shared" ref="H946:I946" si="226">H947+H953</f>
        <v>5.6999999999999993</v>
      </c>
      <c r="I946" s="275">
        <f t="shared" si="226"/>
        <v>639.70000000000005</v>
      </c>
    </row>
    <row r="947" spans="1:9" s="287" customFormat="1" ht="15.75" x14ac:dyDescent="0.25">
      <c r="A947" s="271" t="s">
        <v>94</v>
      </c>
      <c r="B947" s="274" t="s">
        <v>851</v>
      </c>
      <c r="C947" s="274" t="s">
        <v>35</v>
      </c>
      <c r="D947" s="274" t="s">
        <v>24</v>
      </c>
      <c r="E947" s="274"/>
      <c r="F947" s="274"/>
      <c r="G947" s="275">
        <f>G948</f>
        <v>72.800000000000011</v>
      </c>
      <c r="H947" s="275"/>
      <c r="I947" s="275">
        <f>I948</f>
        <v>72.800000000000011</v>
      </c>
    </row>
    <row r="948" spans="1:9" s="287" customFormat="1" ht="15.75" x14ac:dyDescent="0.25">
      <c r="A948" s="276" t="s">
        <v>582</v>
      </c>
      <c r="B948" s="277" t="s">
        <v>851</v>
      </c>
      <c r="C948" s="277" t="s">
        <v>35</v>
      </c>
      <c r="D948" s="277" t="s">
        <v>24</v>
      </c>
      <c r="E948" s="277" t="s">
        <v>583</v>
      </c>
      <c r="F948" s="277"/>
      <c r="G948" s="279">
        <f t="shared" ref="G948:G952" si="227">SUM(H948:I948)</f>
        <v>72.800000000000011</v>
      </c>
      <c r="H948" s="279"/>
      <c r="I948" s="279">
        <f>I949+I951</f>
        <v>72.800000000000011</v>
      </c>
    </row>
    <row r="949" spans="1:9" s="287" customFormat="1" ht="15.75" x14ac:dyDescent="0.25">
      <c r="A949" s="276" t="s">
        <v>555</v>
      </c>
      <c r="B949" s="277" t="s">
        <v>851</v>
      </c>
      <c r="C949" s="277" t="s">
        <v>35</v>
      </c>
      <c r="D949" s="277" t="s">
        <v>24</v>
      </c>
      <c r="E949" s="277" t="s">
        <v>583</v>
      </c>
      <c r="F949" s="277" t="s">
        <v>556</v>
      </c>
      <c r="G949" s="279">
        <f t="shared" si="227"/>
        <v>39.700000000000003</v>
      </c>
      <c r="H949" s="279"/>
      <c r="I949" s="279">
        <f>I950</f>
        <v>39.700000000000003</v>
      </c>
    </row>
    <row r="950" spans="1:9" s="287" customFormat="1" ht="15.75" x14ac:dyDescent="0.25">
      <c r="A950" s="276" t="s">
        <v>557</v>
      </c>
      <c r="B950" s="277" t="s">
        <v>851</v>
      </c>
      <c r="C950" s="277" t="s">
        <v>35</v>
      </c>
      <c r="D950" s="277" t="s">
        <v>24</v>
      </c>
      <c r="E950" s="277" t="s">
        <v>583</v>
      </c>
      <c r="F950" s="277" t="s">
        <v>558</v>
      </c>
      <c r="G950" s="279">
        <f t="shared" si="227"/>
        <v>39.700000000000003</v>
      </c>
      <c r="H950" s="279"/>
      <c r="I950" s="279">
        <v>39.700000000000003</v>
      </c>
    </row>
    <row r="951" spans="1:9" s="287" customFormat="1" ht="15.75" x14ac:dyDescent="0.25">
      <c r="A951" s="276" t="s">
        <v>812</v>
      </c>
      <c r="B951" s="277" t="s">
        <v>851</v>
      </c>
      <c r="C951" s="277" t="s">
        <v>35</v>
      </c>
      <c r="D951" s="277" t="s">
        <v>24</v>
      </c>
      <c r="E951" s="277" t="s">
        <v>583</v>
      </c>
      <c r="F951" s="277" t="s">
        <v>584</v>
      </c>
      <c r="G951" s="279">
        <f t="shared" si="227"/>
        <v>33.1</v>
      </c>
      <c r="H951" s="279"/>
      <c r="I951" s="279">
        <f>I952</f>
        <v>33.1</v>
      </c>
    </row>
    <row r="952" spans="1:9" s="306" customFormat="1" ht="15.75" x14ac:dyDescent="0.25">
      <c r="A952" s="276" t="s">
        <v>585</v>
      </c>
      <c r="B952" s="277" t="s">
        <v>851</v>
      </c>
      <c r="C952" s="277" t="s">
        <v>35</v>
      </c>
      <c r="D952" s="277" t="s">
        <v>24</v>
      </c>
      <c r="E952" s="277" t="s">
        <v>583</v>
      </c>
      <c r="F952" s="277" t="s">
        <v>586</v>
      </c>
      <c r="G952" s="279">
        <f t="shared" si="227"/>
        <v>33.1</v>
      </c>
      <c r="H952" s="279"/>
      <c r="I952" s="279">
        <v>33.1</v>
      </c>
    </row>
    <row r="953" spans="1:9" s="306" customFormat="1" ht="31.5" customHeight="1" x14ac:dyDescent="0.25">
      <c r="A953" s="273" t="s">
        <v>141</v>
      </c>
      <c r="B953" s="274" t="s">
        <v>851</v>
      </c>
      <c r="C953" s="274" t="s">
        <v>35</v>
      </c>
      <c r="D953" s="274" t="s">
        <v>142</v>
      </c>
      <c r="E953" s="274"/>
      <c r="F953" s="274"/>
      <c r="G953" s="275">
        <f>G954+G959</f>
        <v>572.6</v>
      </c>
      <c r="H953" s="275">
        <f t="shared" ref="H953:I953" si="228">H954+H959</f>
        <v>5.6999999999999993</v>
      </c>
      <c r="I953" s="275">
        <f t="shared" si="228"/>
        <v>566.9</v>
      </c>
    </row>
    <row r="954" spans="1:9" s="287" customFormat="1" ht="31.5" x14ac:dyDescent="0.25">
      <c r="A954" s="273" t="s">
        <v>801</v>
      </c>
      <c r="B954" s="274" t="s">
        <v>851</v>
      </c>
      <c r="C954" s="274" t="s">
        <v>35</v>
      </c>
      <c r="D954" s="274" t="s">
        <v>142</v>
      </c>
      <c r="E954" s="274" t="s">
        <v>627</v>
      </c>
      <c r="F954" s="274"/>
      <c r="G954" s="275">
        <f>G955+G957</f>
        <v>566.9</v>
      </c>
      <c r="H954" s="275">
        <f t="shared" ref="H954:I954" si="229">H955+H957</f>
        <v>0</v>
      </c>
      <c r="I954" s="275">
        <f t="shared" si="229"/>
        <v>566.9</v>
      </c>
    </row>
    <row r="955" spans="1:9" s="287" customFormat="1" ht="15.75" x14ac:dyDescent="0.25">
      <c r="A955" s="276" t="s">
        <v>555</v>
      </c>
      <c r="B955" s="277" t="s">
        <v>851</v>
      </c>
      <c r="C955" s="277" t="s">
        <v>35</v>
      </c>
      <c r="D955" s="277" t="s">
        <v>142</v>
      </c>
      <c r="E955" s="277" t="s">
        <v>627</v>
      </c>
      <c r="F955" s="277" t="s">
        <v>556</v>
      </c>
      <c r="G955" s="279">
        <f t="shared" ref="G955:G958" si="230">SUM(H955:I955)</f>
        <v>375.2</v>
      </c>
      <c r="H955" s="279">
        <f>H956</f>
        <v>0</v>
      </c>
      <c r="I955" s="279">
        <f>I956</f>
        <v>375.2</v>
      </c>
    </row>
    <row r="956" spans="1:9" s="287" customFormat="1" ht="15.75" x14ac:dyDescent="0.25">
      <c r="A956" s="276" t="s">
        <v>557</v>
      </c>
      <c r="B956" s="277" t="s">
        <v>851</v>
      </c>
      <c r="C956" s="277" t="s">
        <v>35</v>
      </c>
      <c r="D956" s="277" t="s">
        <v>142</v>
      </c>
      <c r="E956" s="277" t="s">
        <v>627</v>
      </c>
      <c r="F956" s="277" t="s">
        <v>558</v>
      </c>
      <c r="G956" s="279">
        <f t="shared" si="230"/>
        <v>375.2</v>
      </c>
      <c r="H956" s="279"/>
      <c r="I956" s="279">
        <v>375.2</v>
      </c>
    </row>
    <row r="957" spans="1:9" s="287" customFormat="1" ht="15.75" x14ac:dyDescent="0.25">
      <c r="A957" s="276" t="s">
        <v>812</v>
      </c>
      <c r="B957" s="277" t="s">
        <v>851</v>
      </c>
      <c r="C957" s="277" t="s">
        <v>35</v>
      </c>
      <c r="D957" s="277" t="s">
        <v>142</v>
      </c>
      <c r="E957" s="277" t="s">
        <v>627</v>
      </c>
      <c r="F957" s="277" t="s">
        <v>584</v>
      </c>
      <c r="G957" s="279">
        <f t="shared" si="230"/>
        <v>191.7</v>
      </c>
      <c r="H957" s="279">
        <f>H958</f>
        <v>0</v>
      </c>
      <c r="I957" s="279">
        <f>I958</f>
        <v>191.7</v>
      </c>
    </row>
    <row r="958" spans="1:9" s="306" customFormat="1" ht="15.75" x14ac:dyDescent="0.25">
      <c r="A958" s="276" t="s">
        <v>585</v>
      </c>
      <c r="B958" s="277" t="s">
        <v>851</v>
      </c>
      <c r="C958" s="277" t="s">
        <v>35</v>
      </c>
      <c r="D958" s="277" t="s">
        <v>142</v>
      </c>
      <c r="E958" s="277" t="s">
        <v>627</v>
      </c>
      <c r="F958" s="277" t="s">
        <v>586</v>
      </c>
      <c r="G958" s="279">
        <f t="shared" si="230"/>
        <v>191.7</v>
      </c>
      <c r="H958" s="279"/>
      <c r="I958" s="279">
        <v>191.7</v>
      </c>
    </row>
    <row r="959" spans="1:9" s="287" customFormat="1" ht="31.5" x14ac:dyDescent="0.25">
      <c r="A959" s="273" t="s">
        <v>635</v>
      </c>
      <c r="B959" s="274" t="s">
        <v>851</v>
      </c>
      <c r="C959" s="274" t="s">
        <v>35</v>
      </c>
      <c r="D959" s="274" t="s">
        <v>142</v>
      </c>
      <c r="E959" s="274" t="s">
        <v>636</v>
      </c>
      <c r="F959" s="274"/>
      <c r="G959" s="275">
        <f>G960+G962</f>
        <v>5.6999999999999993</v>
      </c>
      <c r="H959" s="275">
        <f t="shared" ref="H959:I959" si="231">H960+H962</f>
        <v>5.6999999999999993</v>
      </c>
      <c r="I959" s="275">
        <f t="shared" si="231"/>
        <v>0</v>
      </c>
    </row>
    <row r="960" spans="1:9" s="287" customFormat="1" ht="15.75" x14ac:dyDescent="0.25">
      <c r="A960" s="276" t="s">
        <v>555</v>
      </c>
      <c r="B960" s="277" t="s">
        <v>851</v>
      </c>
      <c r="C960" s="277" t="s">
        <v>35</v>
      </c>
      <c r="D960" s="277" t="s">
        <v>142</v>
      </c>
      <c r="E960" s="277" t="s">
        <v>636</v>
      </c>
      <c r="F960" s="277" t="s">
        <v>556</v>
      </c>
      <c r="G960" s="279">
        <f t="shared" ref="G960:G963" si="232">SUM(H960:I960)</f>
        <v>3.8</v>
      </c>
      <c r="H960" s="279">
        <f>H961</f>
        <v>3.8</v>
      </c>
      <c r="I960" s="279"/>
    </row>
    <row r="961" spans="1:9" s="287" customFormat="1" ht="15.75" x14ac:dyDescent="0.25">
      <c r="A961" s="276" t="s">
        <v>557</v>
      </c>
      <c r="B961" s="277" t="s">
        <v>851</v>
      </c>
      <c r="C961" s="277" t="s">
        <v>35</v>
      </c>
      <c r="D961" s="277" t="s">
        <v>142</v>
      </c>
      <c r="E961" s="277" t="s">
        <v>636</v>
      </c>
      <c r="F961" s="277" t="s">
        <v>558</v>
      </c>
      <c r="G961" s="279">
        <f t="shared" si="232"/>
        <v>3.8</v>
      </c>
      <c r="H961" s="279">
        <v>3.8</v>
      </c>
      <c r="I961" s="279"/>
    </row>
    <row r="962" spans="1:9" s="287" customFormat="1" ht="15.75" x14ac:dyDescent="0.25">
      <c r="A962" s="276" t="s">
        <v>812</v>
      </c>
      <c r="B962" s="277" t="s">
        <v>851</v>
      </c>
      <c r="C962" s="277" t="s">
        <v>35</v>
      </c>
      <c r="D962" s="277" t="s">
        <v>142</v>
      </c>
      <c r="E962" s="277" t="s">
        <v>636</v>
      </c>
      <c r="F962" s="277" t="s">
        <v>584</v>
      </c>
      <c r="G962" s="279">
        <f t="shared" si="232"/>
        <v>1.9</v>
      </c>
      <c r="H962" s="279">
        <f>H963</f>
        <v>1.9</v>
      </c>
      <c r="I962" s="279"/>
    </row>
    <row r="963" spans="1:9" s="306" customFormat="1" ht="15.75" x14ac:dyDescent="0.25">
      <c r="A963" s="276" t="s">
        <v>585</v>
      </c>
      <c r="B963" s="277" t="s">
        <v>851</v>
      </c>
      <c r="C963" s="277" t="s">
        <v>35</v>
      </c>
      <c r="D963" s="277" t="s">
        <v>142</v>
      </c>
      <c r="E963" s="277" t="s">
        <v>636</v>
      </c>
      <c r="F963" s="277" t="s">
        <v>586</v>
      </c>
      <c r="G963" s="279">
        <f t="shared" si="232"/>
        <v>1.9</v>
      </c>
      <c r="H963" s="337">
        <v>1.9</v>
      </c>
      <c r="I963" s="279"/>
    </row>
    <row r="964" spans="1:9" s="306" customFormat="1" ht="15.75" x14ac:dyDescent="0.25">
      <c r="A964" s="273" t="s">
        <v>468</v>
      </c>
      <c r="B964" s="274" t="s">
        <v>851</v>
      </c>
      <c r="C964" s="274" t="s">
        <v>45</v>
      </c>
      <c r="D964" s="274"/>
      <c r="E964" s="274"/>
      <c r="F964" s="274"/>
      <c r="G964" s="275">
        <f t="shared" ref="G964" si="233">SUM(H964:I964)</f>
        <v>51879.500000000007</v>
      </c>
      <c r="H964" s="275">
        <f>SUM(H965+H985)</f>
        <v>48987.600000000006</v>
      </c>
      <c r="I964" s="275">
        <f>SUM(I965+I985)</f>
        <v>2891.9</v>
      </c>
    </row>
    <row r="965" spans="1:9" s="306" customFormat="1" ht="15.75" x14ac:dyDescent="0.25">
      <c r="A965" s="273" t="s">
        <v>246</v>
      </c>
      <c r="B965" s="274" t="s">
        <v>851</v>
      </c>
      <c r="C965" s="274" t="s">
        <v>45</v>
      </c>
      <c r="D965" s="274" t="s">
        <v>27</v>
      </c>
      <c r="E965" s="274"/>
      <c r="F965" s="274"/>
      <c r="G965" s="275">
        <f>SUM(H965:I965)</f>
        <v>50657.700000000004</v>
      </c>
      <c r="H965" s="275">
        <f>SUM(H966+H980+H975)</f>
        <v>47765.8</v>
      </c>
      <c r="I965" s="275">
        <f>SUM(I966+I980+I975)</f>
        <v>2891.9</v>
      </c>
    </row>
    <row r="966" spans="1:9" s="306" customFormat="1" ht="15.75" x14ac:dyDescent="0.25">
      <c r="A966" s="273" t="s">
        <v>672</v>
      </c>
      <c r="B966" s="274" t="s">
        <v>851</v>
      </c>
      <c r="C966" s="274" t="s">
        <v>45</v>
      </c>
      <c r="D966" s="274" t="s">
        <v>27</v>
      </c>
      <c r="E966" s="274" t="s">
        <v>673</v>
      </c>
      <c r="F966" s="274" t="s">
        <v>458</v>
      </c>
      <c r="G966" s="275">
        <f t="shared" ref="G966:G968" si="234">SUM(H966:I966)</f>
        <v>49130.700000000004</v>
      </c>
      <c r="H966" s="275">
        <f>H967+H970+H973</f>
        <v>47677.8</v>
      </c>
      <c r="I966" s="275">
        <f>I967+I970+I973</f>
        <v>1452.9</v>
      </c>
    </row>
    <row r="967" spans="1:9" s="306" customFormat="1" ht="15.75" x14ac:dyDescent="0.25">
      <c r="A967" s="276" t="s">
        <v>555</v>
      </c>
      <c r="B967" s="277" t="s">
        <v>851</v>
      </c>
      <c r="C967" s="277" t="s">
        <v>45</v>
      </c>
      <c r="D967" s="277" t="s">
        <v>27</v>
      </c>
      <c r="E967" s="277" t="s">
        <v>674</v>
      </c>
      <c r="F967" s="277">
        <v>610</v>
      </c>
      <c r="G967" s="279">
        <f t="shared" si="234"/>
        <v>30913.599999999999</v>
      </c>
      <c r="H967" s="279">
        <f>SUM(H968:H969)</f>
        <v>30627.1</v>
      </c>
      <c r="I967" s="279">
        <f>SUM(I968:I969)</f>
        <v>286.5</v>
      </c>
    </row>
    <row r="968" spans="1:9" s="306" customFormat="1" ht="31.5" x14ac:dyDescent="0.25">
      <c r="A968" s="276" t="s">
        <v>568</v>
      </c>
      <c r="B968" s="277" t="s">
        <v>851</v>
      </c>
      <c r="C968" s="277" t="s">
        <v>45</v>
      </c>
      <c r="D968" s="277" t="s">
        <v>27</v>
      </c>
      <c r="E968" s="277" t="s">
        <v>674</v>
      </c>
      <c r="F968" s="277">
        <v>611</v>
      </c>
      <c r="G968" s="279">
        <f t="shared" si="234"/>
        <v>30012.6</v>
      </c>
      <c r="H968" s="279">
        <v>30012.6</v>
      </c>
      <c r="I968" s="275"/>
    </row>
    <row r="969" spans="1:9" s="306" customFormat="1" ht="15.75" x14ac:dyDescent="0.25">
      <c r="A969" s="276" t="s">
        <v>557</v>
      </c>
      <c r="B969" s="277" t="s">
        <v>851</v>
      </c>
      <c r="C969" s="277" t="s">
        <v>45</v>
      </c>
      <c r="D969" s="277" t="s">
        <v>27</v>
      </c>
      <c r="E969" s="277" t="s">
        <v>674</v>
      </c>
      <c r="F969" s="277" t="s">
        <v>558</v>
      </c>
      <c r="G969" s="279">
        <f>SUM(H969:I969)</f>
        <v>901</v>
      </c>
      <c r="H969" s="279">
        <v>614.5</v>
      </c>
      <c r="I969" s="279">
        <v>286.5</v>
      </c>
    </row>
    <row r="970" spans="1:9" s="306" customFormat="1" ht="15.75" x14ac:dyDescent="0.25">
      <c r="A970" s="276" t="s">
        <v>812</v>
      </c>
      <c r="B970" s="277" t="s">
        <v>851</v>
      </c>
      <c r="C970" s="277" t="s">
        <v>45</v>
      </c>
      <c r="D970" s="277" t="s">
        <v>27</v>
      </c>
      <c r="E970" s="277" t="s">
        <v>674</v>
      </c>
      <c r="F970" s="277" t="s">
        <v>584</v>
      </c>
      <c r="G970" s="279">
        <f>H970+I970</f>
        <v>18217.100000000002</v>
      </c>
      <c r="H970" s="279">
        <f>H972+H971</f>
        <v>17050.7</v>
      </c>
      <c r="I970" s="279">
        <f>I972+I971</f>
        <v>1166.4000000000001</v>
      </c>
    </row>
    <row r="971" spans="1:9" s="306" customFormat="1" ht="31.5" x14ac:dyDescent="0.25">
      <c r="A971" s="276" t="s">
        <v>805</v>
      </c>
      <c r="B971" s="277" t="s">
        <v>851</v>
      </c>
      <c r="C971" s="277" t="s">
        <v>45</v>
      </c>
      <c r="D971" s="277" t="s">
        <v>27</v>
      </c>
      <c r="E971" s="277" t="s">
        <v>674</v>
      </c>
      <c r="F971" s="277" t="s">
        <v>690</v>
      </c>
      <c r="G971" s="279">
        <f t="shared" ref="G971:G972" si="235">H971+I971</f>
        <v>16110.6</v>
      </c>
      <c r="H971" s="279">
        <v>16110.6</v>
      </c>
      <c r="I971" s="279"/>
    </row>
    <row r="972" spans="1:9" s="306" customFormat="1" ht="15.75" x14ac:dyDescent="0.25">
      <c r="A972" s="276" t="s">
        <v>585</v>
      </c>
      <c r="B972" s="277" t="s">
        <v>851</v>
      </c>
      <c r="C972" s="277" t="s">
        <v>45</v>
      </c>
      <c r="D972" s="277" t="s">
        <v>27</v>
      </c>
      <c r="E972" s="277" t="s">
        <v>674</v>
      </c>
      <c r="F972" s="277" t="s">
        <v>586</v>
      </c>
      <c r="G972" s="279">
        <f t="shared" si="235"/>
        <v>2106.5</v>
      </c>
      <c r="H972" s="279">
        <v>940.1</v>
      </c>
      <c r="I972" s="279">
        <v>1166.4000000000001</v>
      </c>
    </row>
    <row r="973" spans="1:9" s="306" customFormat="1" ht="15.75" x14ac:dyDescent="0.25">
      <c r="A973" s="308" t="s">
        <v>506</v>
      </c>
      <c r="B973" s="277" t="s">
        <v>851</v>
      </c>
      <c r="C973" s="277" t="s">
        <v>45</v>
      </c>
      <c r="D973" s="277" t="s">
        <v>27</v>
      </c>
      <c r="E973" s="277" t="s">
        <v>674</v>
      </c>
      <c r="F973" s="277" t="s">
        <v>569</v>
      </c>
      <c r="G973" s="279">
        <f>H973+I973</f>
        <v>0</v>
      </c>
      <c r="H973" s="279">
        <f>H974</f>
        <v>0</v>
      </c>
      <c r="I973" s="279">
        <f>I974</f>
        <v>0</v>
      </c>
    </row>
    <row r="974" spans="1:9" s="306" customFormat="1" ht="15.75" x14ac:dyDescent="0.25">
      <c r="A974" s="308" t="s">
        <v>507</v>
      </c>
      <c r="B974" s="277" t="s">
        <v>851</v>
      </c>
      <c r="C974" s="277" t="s">
        <v>45</v>
      </c>
      <c r="D974" s="277" t="s">
        <v>27</v>
      </c>
      <c r="E974" s="277" t="s">
        <v>674</v>
      </c>
      <c r="F974" s="277" t="s">
        <v>570</v>
      </c>
      <c r="G974" s="279">
        <f>H974+I974</f>
        <v>0</v>
      </c>
      <c r="H974" s="279"/>
      <c r="I974" s="279"/>
    </row>
    <row r="975" spans="1:9" s="306" customFormat="1" ht="31.5" x14ac:dyDescent="0.25">
      <c r="A975" s="273" t="s">
        <v>852</v>
      </c>
      <c r="B975" s="274" t="s">
        <v>851</v>
      </c>
      <c r="C975" s="274" t="s">
        <v>45</v>
      </c>
      <c r="D975" s="274" t="s">
        <v>27</v>
      </c>
      <c r="E975" s="274" t="s">
        <v>853</v>
      </c>
      <c r="F975" s="274"/>
      <c r="G975" s="275">
        <f t="shared" ref="G975:G979" si="236">SUM(H975:I975)</f>
        <v>1439</v>
      </c>
      <c r="H975" s="275">
        <f>H976</f>
        <v>0</v>
      </c>
      <c r="I975" s="275">
        <f>I976+I978</f>
        <v>1439</v>
      </c>
    </row>
    <row r="976" spans="1:9" s="306" customFormat="1" ht="15.75" x14ac:dyDescent="0.25">
      <c r="A976" s="276" t="s">
        <v>854</v>
      </c>
      <c r="B976" s="277" t="s">
        <v>851</v>
      </c>
      <c r="C976" s="277" t="s">
        <v>45</v>
      </c>
      <c r="D976" s="277" t="s">
        <v>27</v>
      </c>
      <c r="E976" s="277" t="s">
        <v>853</v>
      </c>
      <c r="F976" s="277" t="s">
        <v>556</v>
      </c>
      <c r="G976" s="279">
        <f t="shared" si="236"/>
        <v>975</v>
      </c>
      <c r="H976" s="279">
        <f>H979+H977</f>
        <v>0</v>
      </c>
      <c r="I976" s="279">
        <f>I977</f>
        <v>975</v>
      </c>
    </row>
    <row r="977" spans="1:9" s="306" customFormat="1" ht="15.75" x14ac:dyDescent="0.25">
      <c r="A977" s="276" t="s">
        <v>557</v>
      </c>
      <c r="B977" s="277" t="s">
        <v>851</v>
      </c>
      <c r="C977" s="277" t="s">
        <v>45</v>
      </c>
      <c r="D977" s="277" t="s">
        <v>27</v>
      </c>
      <c r="E977" s="277" t="s">
        <v>853</v>
      </c>
      <c r="F977" s="277" t="s">
        <v>558</v>
      </c>
      <c r="G977" s="279">
        <f t="shared" si="236"/>
        <v>975</v>
      </c>
      <c r="H977" s="279"/>
      <c r="I977" s="279">
        <v>975</v>
      </c>
    </row>
    <row r="978" spans="1:9" s="306" customFormat="1" ht="15.75" x14ac:dyDescent="0.25">
      <c r="A978" s="276" t="s">
        <v>812</v>
      </c>
      <c r="B978" s="277" t="s">
        <v>851</v>
      </c>
      <c r="C978" s="277" t="s">
        <v>45</v>
      </c>
      <c r="D978" s="277" t="s">
        <v>27</v>
      </c>
      <c r="E978" s="277" t="s">
        <v>853</v>
      </c>
      <c r="F978" s="277" t="s">
        <v>584</v>
      </c>
      <c r="G978" s="279">
        <f t="shared" si="236"/>
        <v>464</v>
      </c>
      <c r="H978" s="279"/>
      <c r="I978" s="279">
        <f>I979</f>
        <v>464</v>
      </c>
    </row>
    <row r="979" spans="1:9" s="306" customFormat="1" ht="15.75" x14ac:dyDescent="0.25">
      <c r="A979" s="276" t="s">
        <v>577</v>
      </c>
      <c r="B979" s="277" t="s">
        <v>851</v>
      </c>
      <c r="C979" s="277" t="s">
        <v>45</v>
      </c>
      <c r="D979" s="277" t="s">
        <v>27</v>
      </c>
      <c r="E979" s="277" t="s">
        <v>853</v>
      </c>
      <c r="F979" s="277" t="s">
        <v>586</v>
      </c>
      <c r="G979" s="279">
        <f t="shared" si="236"/>
        <v>464</v>
      </c>
      <c r="H979" s="279"/>
      <c r="I979" s="279">
        <v>464</v>
      </c>
    </row>
    <row r="980" spans="1:9" s="306" customFormat="1" ht="31.5" x14ac:dyDescent="0.25">
      <c r="A980" s="330" t="s">
        <v>738</v>
      </c>
      <c r="B980" s="274" t="s">
        <v>851</v>
      </c>
      <c r="C980" s="274" t="s">
        <v>45</v>
      </c>
      <c r="D980" s="274" t="s">
        <v>27</v>
      </c>
      <c r="E980" s="274" t="s">
        <v>739</v>
      </c>
      <c r="F980" s="274"/>
      <c r="G980" s="275">
        <f>SUM(H980)</f>
        <v>88</v>
      </c>
      <c r="H980" s="275">
        <f>SUM(H981+H983)</f>
        <v>88</v>
      </c>
      <c r="I980" s="275"/>
    </row>
    <row r="981" spans="1:9" s="306" customFormat="1" ht="15.75" x14ac:dyDescent="0.25">
      <c r="A981" s="276" t="s">
        <v>854</v>
      </c>
      <c r="B981" s="277" t="s">
        <v>851</v>
      </c>
      <c r="C981" s="277" t="s">
        <v>45</v>
      </c>
      <c r="D981" s="277" t="s">
        <v>27</v>
      </c>
      <c r="E981" s="277" t="s">
        <v>739</v>
      </c>
      <c r="F981" s="277" t="s">
        <v>556</v>
      </c>
      <c r="G981" s="279">
        <f t="shared" ref="G981:G982" si="237">SUM(H981)</f>
        <v>63.2</v>
      </c>
      <c r="H981" s="279">
        <f>H982</f>
        <v>63.2</v>
      </c>
      <c r="I981" s="279"/>
    </row>
    <row r="982" spans="1:9" s="306" customFormat="1" ht="15.75" x14ac:dyDescent="0.25">
      <c r="A982" s="276" t="s">
        <v>557</v>
      </c>
      <c r="B982" s="277" t="s">
        <v>851</v>
      </c>
      <c r="C982" s="277" t="s">
        <v>45</v>
      </c>
      <c r="D982" s="277" t="s">
        <v>27</v>
      </c>
      <c r="E982" s="277" t="s">
        <v>739</v>
      </c>
      <c r="F982" s="277" t="s">
        <v>558</v>
      </c>
      <c r="G982" s="279">
        <f t="shared" si="237"/>
        <v>63.2</v>
      </c>
      <c r="H982" s="279">
        <v>63.2</v>
      </c>
      <c r="I982" s="279"/>
    </row>
    <row r="983" spans="1:9" s="306" customFormat="1" ht="15.75" x14ac:dyDescent="0.25">
      <c r="A983" s="276" t="s">
        <v>812</v>
      </c>
      <c r="B983" s="277" t="s">
        <v>851</v>
      </c>
      <c r="C983" s="277" t="s">
        <v>45</v>
      </c>
      <c r="D983" s="277" t="s">
        <v>27</v>
      </c>
      <c r="E983" s="277" t="s">
        <v>739</v>
      </c>
      <c r="F983" s="277" t="s">
        <v>584</v>
      </c>
      <c r="G983" s="279">
        <f>SUM(H983)</f>
        <v>24.8</v>
      </c>
      <c r="H983" s="279">
        <f>H984</f>
        <v>24.8</v>
      </c>
      <c r="I983" s="279"/>
    </row>
    <row r="984" spans="1:9" s="306" customFormat="1" ht="15.75" x14ac:dyDescent="0.25">
      <c r="A984" s="276" t="s">
        <v>585</v>
      </c>
      <c r="B984" s="277" t="s">
        <v>851</v>
      </c>
      <c r="C984" s="277" t="s">
        <v>45</v>
      </c>
      <c r="D984" s="277" t="s">
        <v>27</v>
      </c>
      <c r="E984" s="277" t="s">
        <v>739</v>
      </c>
      <c r="F984" s="277" t="s">
        <v>586</v>
      </c>
      <c r="G984" s="279">
        <f t="shared" ref="G984" si="238">SUM(H984)</f>
        <v>24.8</v>
      </c>
      <c r="H984" s="279">
        <v>24.8</v>
      </c>
      <c r="I984" s="279"/>
    </row>
    <row r="985" spans="1:9" s="306" customFormat="1" ht="15.75" x14ac:dyDescent="0.25">
      <c r="A985" s="273" t="s">
        <v>316</v>
      </c>
      <c r="B985" s="274" t="s">
        <v>851</v>
      </c>
      <c r="C985" s="274" t="s">
        <v>45</v>
      </c>
      <c r="D985" s="274" t="s">
        <v>45</v>
      </c>
      <c r="E985" s="274"/>
      <c r="F985" s="274"/>
      <c r="G985" s="275">
        <f t="shared" ref="G985:G986" si="239">H985+I985</f>
        <v>1221.8</v>
      </c>
      <c r="H985" s="275">
        <f>H986</f>
        <v>1221.8</v>
      </c>
      <c r="I985" s="275">
        <f>I986</f>
        <v>0</v>
      </c>
    </row>
    <row r="986" spans="1:9" s="306" customFormat="1" ht="15.75" x14ac:dyDescent="0.25">
      <c r="A986" s="330" t="s">
        <v>606</v>
      </c>
      <c r="B986" s="274" t="s">
        <v>851</v>
      </c>
      <c r="C986" s="274" t="s">
        <v>45</v>
      </c>
      <c r="D986" s="274" t="s">
        <v>45</v>
      </c>
      <c r="E986" s="274" t="s">
        <v>681</v>
      </c>
      <c r="F986" s="274"/>
      <c r="G986" s="275">
        <f t="shared" si="239"/>
        <v>1221.8</v>
      </c>
      <c r="H986" s="275">
        <f>H991+H989+H987</f>
        <v>1221.8</v>
      </c>
      <c r="I986" s="275">
        <f>I991+I989</f>
        <v>0</v>
      </c>
    </row>
    <row r="987" spans="1:9" s="306" customFormat="1" ht="15.75" x14ac:dyDescent="0.25">
      <c r="A987" s="276" t="s">
        <v>546</v>
      </c>
      <c r="B987" s="277" t="s">
        <v>851</v>
      </c>
      <c r="C987" s="277" t="s">
        <v>45</v>
      </c>
      <c r="D987" s="277" t="s">
        <v>45</v>
      </c>
      <c r="E987" s="277" t="s">
        <v>681</v>
      </c>
      <c r="F987" s="277" t="s">
        <v>547</v>
      </c>
      <c r="G987" s="279">
        <f>H987+I987</f>
        <v>421.7</v>
      </c>
      <c r="H987" s="279">
        <f>H988</f>
        <v>421.7</v>
      </c>
      <c r="I987" s="275"/>
    </row>
    <row r="988" spans="1:9" s="306" customFormat="1" ht="15.75" x14ac:dyDescent="0.25">
      <c r="A988" s="276" t="s">
        <v>844</v>
      </c>
      <c r="B988" s="277" t="s">
        <v>851</v>
      </c>
      <c r="C988" s="277" t="s">
        <v>45</v>
      </c>
      <c r="D988" s="277" t="s">
        <v>45</v>
      </c>
      <c r="E988" s="277" t="s">
        <v>681</v>
      </c>
      <c r="F988" s="277" t="s">
        <v>548</v>
      </c>
      <c r="G988" s="279">
        <f>H988+I988</f>
        <v>421.7</v>
      </c>
      <c r="H988" s="279">
        <v>421.7</v>
      </c>
      <c r="I988" s="275"/>
    </row>
    <row r="989" spans="1:9" s="306" customFormat="1" ht="15.75" x14ac:dyDescent="0.25">
      <c r="A989" s="276" t="s">
        <v>502</v>
      </c>
      <c r="B989" s="277" t="s">
        <v>851</v>
      </c>
      <c r="C989" s="277" t="s">
        <v>45</v>
      </c>
      <c r="D989" s="277" t="s">
        <v>45</v>
      </c>
      <c r="E989" s="277" t="s">
        <v>681</v>
      </c>
      <c r="F989" s="277" t="s">
        <v>551</v>
      </c>
      <c r="G989" s="279">
        <f>H989+I989</f>
        <v>250.3</v>
      </c>
      <c r="H989" s="279">
        <f>H990</f>
        <v>250.3</v>
      </c>
      <c r="I989" s="279">
        <f>I990</f>
        <v>0</v>
      </c>
    </row>
    <row r="990" spans="1:9" s="306" customFormat="1" ht="15.75" x14ac:dyDescent="0.25">
      <c r="A990" s="276" t="s">
        <v>505</v>
      </c>
      <c r="B990" s="277" t="s">
        <v>851</v>
      </c>
      <c r="C990" s="277" t="s">
        <v>45</v>
      </c>
      <c r="D990" s="277" t="s">
        <v>45</v>
      </c>
      <c r="E990" s="277" t="s">
        <v>681</v>
      </c>
      <c r="F990" s="277" t="s">
        <v>552</v>
      </c>
      <c r="G990" s="279">
        <f t="shared" ref="G990:G992" si="240">H990+I990</f>
        <v>250.3</v>
      </c>
      <c r="H990" s="279">
        <v>250.3</v>
      </c>
      <c r="I990" s="279"/>
    </row>
    <row r="991" spans="1:9" s="306" customFormat="1" ht="15.75" x14ac:dyDescent="0.25">
      <c r="A991" s="276" t="s">
        <v>555</v>
      </c>
      <c r="B991" s="277" t="s">
        <v>851</v>
      </c>
      <c r="C991" s="277" t="s">
        <v>45</v>
      </c>
      <c r="D991" s="277" t="s">
        <v>45</v>
      </c>
      <c r="E991" s="277" t="s">
        <v>681</v>
      </c>
      <c r="F991" s="277" t="s">
        <v>556</v>
      </c>
      <c r="G991" s="279">
        <f t="shared" si="240"/>
        <v>549.79999999999995</v>
      </c>
      <c r="H991" s="279">
        <f>H992</f>
        <v>549.79999999999995</v>
      </c>
      <c r="I991" s="279">
        <f>I992</f>
        <v>0</v>
      </c>
    </row>
    <row r="992" spans="1:9" s="306" customFormat="1" ht="15.75" x14ac:dyDescent="0.25">
      <c r="A992" s="276" t="s">
        <v>557</v>
      </c>
      <c r="B992" s="277" t="s">
        <v>851</v>
      </c>
      <c r="C992" s="277" t="s">
        <v>45</v>
      </c>
      <c r="D992" s="277" t="s">
        <v>45</v>
      </c>
      <c r="E992" s="277" t="s">
        <v>681</v>
      </c>
      <c r="F992" s="277" t="s">
        <v>558</v>
      </c>
      <c r="G992" s="279">
        <f t="shared" si="240"/>
        <v>549.79999999999995</v>
      </c>
      <c r="H992" s="279">
        <v>549.79999999999995</v>
      </c>
      <c r="I992" s="279"/>
    </row>
    <row r="993" spans="1:9" s="306" customFormat="1" ht="15.75" x14ac:dyDescent="0.25">
      <c r="A993" s="273" t="s">
        <v>476</v>
      </c>
      <c r="B993" s="274" t="s">
        <v>851</v>
      </c>
      <c r="C993" s="274">
        <v>11</v>
      </c>
      <c r="D993" s="320"/>
      <c r="E993" s="274"/>
      <c r="F993" s="274"/>
      <c r="G993" s="275">
        <f t="shared" ref="G993:I993" si="241">SUM(G994+G1007)</f>
        <v>59757.399999999994</v>
      </c>
      <c r="H993" s="275">
        <f t="shared" si="241"/>
        <v>58717.399999999994</v>
      </c>
      <c r="I993" s="275">
        <f t="shared" si="241"/>
        <v>1040</v>
      </c>
    </row>
    <row r="994" spans="1:9" s="306" customFormat="1" ht="15.75" x14ac:dyDescent="0.25">
      <c r="A994" s="273" t="s">
        <v>425</v>
      </c>
      <c r="B994" s="274" t="s">
        <v>851</v>
      </c>
      <c r="C994" s="274">
        <v>11</v>
      </c>
      <c r="D994" s="274" t="s">
        <v>24</v>
      </c>
      <c r="E994" s="274"/>
      <c r="F994" s="274"/>
      <c r="G994" s="275">
        <f>H994+I994</f>
        <v>42111.299999999996</v>
      </c>
      <c r="H994" s="275">
        <f>H995+H1004</f>
        <v>41071.299999999996</v>
      </c>
      <c r="I994" s="275">
        <f>I995+I1004</f>
        <v>1040</v>
      </c>
    </row>
    <row r="995" spans="1:9" s="306" customFormat="1" ht="15.75" x14ac:dyDescent="0.25">
      <c r="A995" s="330" t="s">
        <v>855</v>
      </c>
      <c r="B995" s="274" t="s">
        <v>851</v>
      </c>
      <c r="C995" s="274">
        <v>11</v>
      </c>
      <c r="D995" s="274" t="s">
        <v>24</v>
      </c>
      <c r="E995" s="274">
        <v>4820000</v>
      </c>
      <c r="F995" s="274"/>
      <c r="G995" s="275">
        <f t="shared" ref="G995:I995" si="242">G996+G999+G1002</f>
        <v>39772.199999999997</v>
      </c>
      <c r="H995" s="275">
        <f t="shared" si="242"/>
        <v>38732.199999999997</v>
      </c>
      <c r="I995" s="275">
        <f t="shared" si="242"/>
        <v>1040</v>
      </c>
    </row>
    <row r="996" spans="1:9" s="306" customFormat="1" ht="15.75" x14ac:dyDescent="0.25">
      <c r="A996" s="276" t="s">
        <v>555</v>
      </c>
      <c r="B996" s="277" t="s">
        <v>851</v>
      </c>
      <c r="C996" s="277">
        <v>11</v>
      </c>
      <c r="D996" s="277" t="s">
        <v>24</v>
      </c>
      <c r="E996" s="277">
        <v>4829900</v>
      </c>
      <c r="F996" s="277" t="s">
        <v>556</v>
      </c>
      <c r="G996" s="279">
        <f t="shared" ref="G996:I996" si="243">G997+G998</f>
        <v>30784.799999999999</v>
      </c>
      <c r="H996" s="279">
        <f t="shared" si="243"/>
        <v>29744.799999999999</v>
      </c>
      <c r="I996" s="279">
        <f t="shared" si="243"/>
        <v>1040</v>
      </c>
    </row>
    <row r="997" spans="1:9" s="306" customFormat="1" ht="31.5" x14ac:dyDescent="0.25">
      <c r="A997" s="276" t="s">
        <v>615</v>
      </c>
      <c r="B997" s="277" t="s">
        <v>851</v>
      </c>
      <c r="C997" s="277">
        <v>11</v>
      </c>
      <c r="D997" s="277" t="s">
        <v>24</v>
      </c>
      <c r="E997" s="277">
        <v>4829900</v>
      </c>
      <c r="F997" s="277">
        <v>611</v>
      </c>
      <c r="G997" s="279">
        <f>SUM(H997:I997)</f>
        <v>28881.8</v>
      </c>
      <c r="H997" s="279">
        <v>28881.8</v>
      </c>
      <c r="I997" s="279"/>
    </row>
    <row r="998" spans="1:9" s="306" customFormat="1" ht="15.75" x14ac:dyDescent="0.25">
      <c r="A998" s="276" t="s">
        <v>557</v>
      </c>
      <c r="B998" s="277" t="s">
        <v>851</v>
      </c>
      <c r="C998" s="277">
        <v>11</v>
      </c>
      <c r="D998" s="277" t="s">
        <v>24</v>
      </c>
      <c r="E998" s="277">
        <v>4829900</v>
      </c>
      <c r="F998" s="277">
        <v>612</v>
      </c>
      <c r="G998" s="279">
        <f>SUM(H998:I998)</f>
        <v>1903</v>
      </c>
      <c r="H998" s="279">
        <v>863</v>
      </c>
      <c r="I998" s="279">
        <v>1040</v>
      </c>
    </row>
    <row r="999" spans="1:9" s="306" customFormat="1" ht="15.75" x14ac:dyDescent="0.25">
      <c r="A999" s="276"/>
      <c r="B999" s="277" t="s">
        <v>851</v>
      </c>
      <c r="C999" s="277">
        <v>11</v>
      </c>
      <c r="D999" s="277" t="s">
        <v>24</v>
      </c>
      <c r="E999" s="277">
        <v>4829900</v>
      </c>
      <c r="F999" s="277" t="s">
        <v>584</v>
      </c>
      <c r="G999" s="279">
        <f>SUM(H999:I999)</f>
        <v>8987.4</v>
      </c>
      <c r="H999" s="279">
        <f>H1000+H1001</f>
        <v>8987.4</v>
      </c>
      <c r="I999" s="279">
        <f>I1000+I1001</f>
        <v>0</v>
      </c>
    </row>
    <row r="1000" spans="1:9" s="306" customFormat="1" ht="31.5" x14ac:dyDescent="0.25">
      <c r="A1000" s="276" t="s">
        <v>805</v>
      </c>
      <c r="B1000" s="277" t="s">
        <v>851</v>
      </c>
      <c r="C1000" s="277">
        <v>11</v>
      </c>
      <c r="D1000" s="277" t="s">
        <v>24</v>
      </c>
      <c r="E1000" s="277">
        <v>4829900</v>
      </c>
      <c r="F1000" s="277" t="s">
        <v>690</v>
      </c>
      <c r="G1000" s="279">
        <f t="shared" ref="G1000:G1003" si="244">SUM(H1000:I1000)</f>
        <v>8682.4</v>
      </c>
      <c r="H1000" s="279">
        <v>8682.4</v>
      </c>
      <c r="I1000" s="279"/>
    </row>
    <row r="1001" spans="1:9" s="306" customFormat="1" ht="15.75" x14ac:dyDescent="0.25">
      <c r="A1001" s="276" t="s">
        <v>585</v>
      </c>
      <c r="B1001" s="277" t="s">
        <v>851</v>
      </c>
      <c r="C1001" s="277">
        <v>11</v>
      </c>
      <c r="D1001" s="277" t="s">
        <v>24</v>
      </c>
      <c r="E1001" s="277">
        <v>4829900</v>
      </c>
      <c r="F1001" s="277" t="s">
        <v>586</v>
      </c>
      <c r="G1001" s="279">
        <f t="shared" si="244"/>
        <v>305</v>
      </c>
      <c r="H1001" s="279">
        <v>305</v>
      </c>
      <c r="I1001" s="279"/>
    </row>
    <row r="1002" spans="1:9" s="306" customFormat="1" ht="15.75" x14ac:dyDescent="0.25">
      <c r="A1002" s="308" t="s">
        <v>506</v>
      </c>
      <c r="B1002" s="277" t="s">
        <v>851</v>
      </c>
      <c r="C1002" s="277">
        <v>11</v>
      </c>
      <c r="D1002" s="277" t="s">
        <v>24</v>
      </c>
      <c r="E1002" s="277">
        <v>4829900</v>
      </c>
      <c r="F1002" s="277" t="s">
        <v>569</v>
      </c>
      <c r="G1002" s="279">
        <f t="shared" si="244"/>
        <v>0</v>
      </c>
      <c r="H1002" s="279">
        <f>H1003</f>
        <v>0</v>
      </c>
      <c r="I1002" s="279">
        <f>I1003</f>
        <v>0</v>
      </c>
    </row>
    <row r="1003" spans="1:9" s="306" customFormat="1" ht="15.75" x14ac:dyDescent="0.25">
      <c r="A1003" s="308" t="s">
        <v>507</v>
      </c>
      <c r="B1003" s="277" t="s">
        <v>851</v>
      </c>
      <c r="C1003" s="277">
        <v>11</v>
      </c>
      <c r="D1003" s="277" t="s">
        <v>24</v>
      </c>
      <c r="E1003" s="277">
        <v>4829900</v>
      </c>
      <c r="F1003" s="277" t="s">
        <v>570</v>
      </c>
      <c r="G1003" s="279">
        <f t="shared" si="244"/>
        <v>0</v>
      </c>
      <c r="H1003" s="279"/>
      <c r="I1003" s="279"/>
    </row>
    <row r="1004" spans="1:9" s="306" customFormat="1" ht="15.75" x14ac:dyDescent="0.25">
      <c r="A1004" s="330" t="s">
        <v>856</v>
      </c>
      <c r="B1004" s="274" t="s">
        <v>851</v>
      </c>
      <c r="C1004" s="274">
        <v>11</v>
      </c>
      <c r="D1004" s="274" t="s">
        <v>24</v>
      </c>
      <c r="E1004" s="274" t="s">
        <v>857</v>
      </c>
      <c r="F1004" s="274"/>
      <c r="G1004" s="275">
        <f t="shared" ref="G1004:I1004" si="245">G1005</f>
        <v>2339.1</v>
      </c>
      <c r="H1004" s="275">
        <f t="shared" si="245"/>
        <v>2339.1</v>
      </c>
      <c r="I1004" s="275">
        <f t="shared" si="245"/>
        <v>0</v>
      </c>
    </row>
    <row r="1005" spans="1:9" s="306" customFormat="1" ht="15.75" x14ac:dyDescent="0.25">
      <c r="A1005" s="276" t="s">
        <v>502</v>
      </c>
      <c r="B1005" s="277" t="s">
        <v>851</v>
      </c>
      <c r="C1005" s="277">
        <v>11</v>
      </c>
      <c r="D1005" s="277" t="s">
        <v>24</v>
      </c>
      <c r="E1005" s="277" t="s">
        <v>857</v>
      </c>
      <c r="F1005" s="277">
        <v>240</v>
      </c>
      <c r="G1005" s="279">
        <f>SUM(H1005:I1005)</f>
        <v>2339.1</v>
      </c>
      <c r="H1005" s="279">
        <f>H1006</f>
        <v>2339.1</v>
      </c>
      <c r="I1005" s="279">
        <f>I1006</f>
        <v>0</v>
      </c>
    </row>
    <row r="1006" spans="1:9" s="306" customFormat="1" ht="15.75" x14ac:dyDescent="0.25">
      <c r="A1006" s="276" t="s">
        <v>505</v>
      </c>
      <c r="B1006" s="277" t="s">
        <v>851</v>
      </c>
      <c r="C1006" s="277">
        <v>11</v>
      </c>
      <c r="D1006" s="277" t="s">
        <v>24</v>
      </c>
      <c r="E1006" s="277">
        <v>7950208</v>
      </c>
      <c r="F1006" s="277">
        <v>244</v>
      </c>
      <c r="G1006" s="279">
        <f>SUM(H1006:I1006)</f>
        <v>2339.1</v>
      </c>
      <c r="H1006" s="279">
        <v>2339.1</v>
      </c>
      <c r="I1006" s="279"/>
    </row>
    <row r="1007" spans="1:9" s="306" customFormat="1" ht="15.75" x14ac:dyDescent="0.25">
      <c r="A1007" s="273" t="s">
        <v>858</v>
      </c>
      <c r="B1007" s="274" t="s">
        <v>851</v>
      </c>
      <c r="C1007" s="274">
        <v>11</v>
      </c>
      <c r="D1007" s="274" t="s">
        <v>38</v>
      </c>
      <c r="E1007" s="274" t="s">
        <v>458</v>
      </c>
      <c r="F1007" s="274" t="s">
        <v>458</v>
      </c>
      <c r="G1007" s="275">
        <f>SUM(H1007:I1007)</f>
        <v>17646.099999999999</v>
      </c>
      <c r="H1007" s="275">
        <f>SUM(H1008+H1018)</f>
        <v>17646.099999999999</v>
      </c>
      <c r="I1007" s="275">
        <f>SUM(I1008)</f>
        <v>0</v>
      </c>
    </row>
    <row r="1008" spans="1:9" s="287" customFormat="1" ht="31.5" x14ac:dyDescent="0.25">
      <c r="A1008" s="273" t="s">
        <v>715</v>
      </c>
      <c r="B1008" s="274" t="s">
        <v>851</v>
      </c>
      <c r="C1008" s="274">
        <v>11</v>
      </c>
      <c r="D1008" s="274" t="s">
        <v>38</v>
      </c>
      <c r="E1008" s="274" t="s">
        <v>716</v>
      </c>
      <c r="F1008" s="274"/>
      <c r="G1008" s="275">
        <f>SUM(I1008+H1008)</f>
        <v>5238.2999999999993</v>
      </c>
      <c r="H1008" s="275">
        <f>H1009</f>
        <v>5238.2999999999993</v>
      </c>
      <c r="I1008" s="275"/>
    </row>
    <row r="1009" spans="1:9" s="287" customFormat="1" ht="15.75" x14ac:dyDescent="0.25">
      <c r="A1009" s="276" t="s">
        <v>497</v>
      </c>
      <c r="B1009" s="277" t="s">
        <v>851</v>
      </c>
      <c r="C1009" s="277">
        <v>11</v>
      </c>
      <c r="D1009" s="277" t="s">
        <v>38</v>
      </c>
      <c r="E1009" s="277" t="s">
        <v>498</v>
      </c>
      <c r="F1009" s="274"/>
      <c r="G1009" s="279">
        <f t="shared" ref="G1009:G1017" si="246">SUM(I1009+H1009)</f>
        <v>5238.2999999999993</v>
      </c>
      <c r="H1009" s="279">
        <f>SUM(H1010+H1014)</f>
        <v>5238.2999999999993</v>
      </c>
      <c r="I1009" s="279"/>
    </row>
    <row r="1010" spans="1:9" s="287" customFormat="1" ht="31.5" x14ac:dyDescent="0.25">
      <c r="A1010" s="276" t="s">
        <v>535</v>
      </c>
      <c r="B1010" s="277" t="s">
        <v>851</v>
      </c>
      <c r="C1010" s="277">
        <v>11</v>
      </c>
      <c r="D1010" s="277" t="s">
        <v>38</v>
      </c>
      <c r="E1010" s="277" t="s">
        <v>498</v>
      </c>
      <c r="F1010" s="277">
        <v>100</v>
      </c>
      <c r="G1010" s="279">
        <f t="shared" si="246"/>
        <v>4890.0999999999995</v>
      </c>
      <c r="H1010" s="279">
        <f>SUM(H1011)</f>
        <v>4890.0999999999995</v>
      </c>
      <c r="I1010" s="279"/>
    </row>
    <row r="1011" spans="1:9" s="287" customFormat="1" ht="15.75" x14ac:dyDescent="0.25">
      <c r="A1011" s="276" t="s">
        <v>510</v>
      </c>
      <c r="B1011" s="277" t="s">
        <v>851</v>
      </c>
      <c r="C1011" s="277">
        <v>11</v>
      </c>
      <c r="D1011" s="277" t="s">
        <v>38</v>
      </c>
      <c r="E1011" s="277" t="s">
        <v>498</v>
      </c>
      <c r="F1011" s="277">
        <v>120</v>
      </c>
      <c r="G1011" s="279">
        <f t="shared" si="246"/>
        <v>4890.0999999999995</v>
      </c>
      <c r="H1011" s="279">
        <f>SUM(H1012+H1013)</f>
        <v>4890.0999999999995</v>
      </c>
      <c r="I1011" s="279"/>
    </row>
    <row r="1012" spans="1:9" s="287" customFormat="1" ht="15.75" x14ac:dyDescent="0.25">
      <c r="A1012" s="276" t="s">
        <v>500</v>
      </c>
      <c r="B1012" s="277" t="s">
        <v>851</v>
      </c>
      <c r="C1012" s="277">
        <v>11</v>
      </c>
      <c r="D1012" s="277" t="s">
        <v>38</v>
      </c>
      <c r="E1012" s="277" t="s">
        <v>498</v>
      </c>
      <c r="F1012" s="277">
        <v>121</v>
      </c>
      <c r="G1012" s="279">
        <f t="shared" si="246"/>
        <v>4748.2</v>
      </c>
      <c r="H1012" s="279">
        <v>4748.2</v>
      </c>
      <c r="I1012" s="279"/>
    </row>
    <row r="1013" spans="1:9" s="287" customFormat="1" ht="15.75" x14ac:dyDescent="0.25">
      <c r="A1013" s="276" t="s">
        <v>501</v>
      </c>
      <c r="B1013" s="277" t="s">
        <v>851</v>
      </c>
      <c r="C1013" s="277">
        <v>11</v>
      </c>
      <c r="D1013" s="277" t="s">
        <v>38</v>
      </c>
      <c r="E1013" s="277" t="s">
        <v>498</v>
      </c>
      <c r="F1013" s="277">
        <v>122</v>
      </c>
      <c r="G1013" s="279">
        <f t="shared" si="246"/>
        <v>141.9</v>
      </c>
      <c r="H1013" s="279">
        <v>141.9</v>
      </c>
      <c r="I1013" s="279"/>
    </row>
    <row r="1014" spans="1:9" s="287" customFormat="1" ht="15.75" x14ac:dyDescent="0.25">
      <c r="A1014" s="276" t="s">
        <v>859</v>
      </c>
      <c r="B1014" s="277" t="s">
        <v>851</v>
      </c>
      <c r="C1014" s="277">
        <v>11</v>
      </c>
      <c r="D1014" s="277" t="s">
        <v>38</v>
      </c>
      <c r="E1014" s="277" t="s">
        <v>498</v>
      </c>
      <c r="F1014" s="277">
        <v>200</v>
      </c>
      <c r="G1014" s="279">
        <f t="shared" si="246"/>
        <v>348.2</v>
      </c>
      <c r="H1014" s="279">
        <f>SUM(H1015)</f>
        <v>348.2</v>
      </c>
      <c r="I1014" s="279"/>
    </row>
    <row r="1015" spans="1:9" s="287" customFormat="1" ht="15.75" x14ac:dyDescent="0.25">
      <c r="A1015" s="276" t="s">
        <v>502</v>
      </c>
      <c r="B1015" s="277" t="s">
        <v>851</v>
      </c>
      <c r="C1015" s="277">
        <v>11</v>
      </c>
      <c r="D1015" s="277" t="s">
        <v>38</v>
      </c>
      <c r="E1015" s="277" t="s">
        <v>498</v>
      </c>
      <c r="F1015" s="277">
        <v>240</v>
      </c>
      <c r="G1015" s="279">
        <f t="shared" si="246"/>
        <v>348.2</v>
      </c>
      <c r="H1015" s="279">
        <f>SUM(H1016:H1017)</f>
        <v>348.2</v>
      </c>
      <c r="I1015" s="279"/>
    </row>
    <row r="1016" spans="1:9" s="287" customFormat="1" ht="15.75" x14ac:dyDescent="0.25">
      <c r="A1016" s="276" t="s">
        <v>503</v>
      </c>
      <c r="B1016" s="277" t="s">
        <v>860</v>
      </c>
      <c r="C1016" s="277" t="s">
        <v>50</v>
      </c>
      <c r="D1016" s="277" t="s">
        <v>38</v>
      </c>
      <c r="E1016" s="277" t="s">
        <v>498</v>
      </c>
      <c r="F1016" s="277" t="s">
        <v>504</v>
      </c>
      <c r="G1016" s="279">
        <f t="shared" si="246"/>
        <v>112.1</v>
      </c>
      <c r="H1016" s="279">
        <v>112.1</v>
      </c>
      <c r="I1016" s="279"/>
    </row>
    <row r="1017" spans="1:9" s="306" customFormat="1" ht="15.75" x14ac:dyDescent="0.25">
      <c r="A1017" s="276" t="s">
        <v>505</v>
      </c>
      <c r="B1017" s="277" t="s">
        <v>851</v>
      </c>
      <c r="C1017" s="277">
        <v>11</v>
      </c>
      <c r="D1017" s="277" t="s">
        <v>38</v>
      </c>
      <c r="E1017" s="277" t="s">
        <v>498</v>
      </c>
      <c r="F1017" s="277">
        <v>244</v>
      </c>
      <c r="G1017" s="279">
        <f t="shared" si="246"/>
        <v>236.1</v>
      </c>
      <c r="H1017" s="279">
        <v>236.1</v>
      </c>
      <c r="I1017" s="279"/>
    </row>
    <row r="1018" spans="1:9" s="287" customFormat="1" ht="15.75" x14ac:dyDescent="0.25">
      <c r="A1018" s="330" t="s">
        <v>855</v>
      </c>
      <c r="B1018" s="274" t="s">
        <v>851</v>
      </c>
      <c r="C1018" s="274">
        <v>11</v>
      </c>
      <c r="D1018" s="274" t="s">
        <v>38</v>
      </c>
      <c r="E1018" s="320">
        <v>4820000</v>
      </c>
      <c r="F1018" s="320"/>
      <c r="G1018" s="329">
        <f t="shared" ref="G1018:I1018" si="247">G1019+G1025+G1022</f>
        <v>12407.8</v>
      </c>
      <c r="H1018" s="329">
        <f t="shared" si="247"/>
        <v>12407.8</v>
      </c>
      <c r="I1018" s="329">
        <f t="shared" si="247"/>
        <v>0</v>
      </c>
    </row>
    <row r="1019" spans="1:9" s="287" customFormat="1" ht="15.75" x14ac:dyDescent="0.25">
      <c r="A1019" s="276" t="s">
        <v>546</v>
      </c>
      <c r="B1019" s="277" t="s">
        <v>851</v>
      </c>
      <c r="C1019" s="277">
        <v>11</v>
      </c>
      <c r="D1019" s="277" t="s">
        <v>38</v>
      </c>
      <c r="E1019" s="278">
        <v>4829900</v>
      </c>
      <c r="F1019" s="277" t="s">
        <v>547</v>
      </c>
      <c r="G1019" s="323">
        <f t="shared" ref="G1019:I1019" si="248">SUM(G1020:G1021)</f>
        <v>11710.6</v>
      </c>
      <c r="H1019" s="323">
        <f t="shared" si="248"/>
        <v>11710.6</v>
      </c>
      <c r="I1019" s="323">
        <f t="shared" si="248"/>
        <v>0</v>
      </c>
    </row>
    <row r="1020" spans="1:9" s="287" customFormat="1" ht="15.75" x14ac:dyDescent="0.25">
      <c r="A1020" s="276" t="s">
        <v>844</v>
      </c>
      <c r="B1020" s="277" t="s">
        <v>851</v>
      </c>
      <c r="C1020" s="277">
        <v>11</v>
      </c>
      <c r="D1020" s="277" t="s">
        <v>38</v>
      </c>
      <c r="E1020" s="278">
        <v>4829900</v>
      </c>
      <c r="F1020" s="277" t="s">
        <v>548</v>
      </c>
      <c r="G1020" s="323">
        <f>SUM(H1020:I1020)</f>
        <v>11428</v>
      </c>
      <c r="H1020" s="323">
        <v>11428</v>
      </c>
      <c r="I1020" s="323"/>
    </row>
    <row r="1021" spans="1:9" s="287" customFormat="1" ht="15.75" x14ac:dyDescent="0.25">
      <c r="A1021" s="276" t="s">
        <v>501</v>
      </c>
      <c r="B1021" s="277" t="s">
        <v>851</v>
      </c>
      <c r="C1021" s="277">
        <v>11</v>
      </c>
      <c r="D1021" s="277" t="s">
        <v>38</v>
      </c>
      <c r="E1021" s="278">
        <v>4829900</v>
      </c>
      <c r="F1021" s="277" t="s">
        <v>567</v>
      </c>
      <c r="G1021" s="323">
        <f>SUM(H1021:I1021)</f>
        <v>282.60000000000002</v>
      </c>
      <c r="H1021" s="323">
        <v>282.60000000000002</v>
      </c>
      <c r="I1021" s="323"/>
    </row>
    <row r="1022" spans="1:9" s="287" customFormat="1" ht="15.75" x14ac:dyDescent="0.25">
      <c r="A1022" s="276" t="s">
        <v>502</v>
      </c>
      <c r="B1022" s="277" t="s">
        <v>851</v>
      </c>
      <c r="C1022" s="277">
        <v>11</v>
      </c>
      <c r="D1022" s="277" t="s">
        <v>38</v>
      </c>
      <c r="E1022" s="278">
        <v>4829900</v>
      </c>
      <c r="F1022" s="277">
        <v>240</v>
      </c>
      <c r="G1022" s="323">
        <f>SUM(H1022:I1022)</f>
        <v>680.8</v>
      </c>
      <c r="H1022" s="323">
        <f>H1024+H1023</f>
        <v>680.8</v>
      </c>
      <c r="I1022" s="323">
        <f>I1024</f>
        <v>0</v>
      </c>
    </row>
    <row r="1023" spans="1:9" s="287" customFormat="1" ht="15.75" x14ac:dyDescent="0.25">
      <c r="A1023" s="276" t="s">
        <v>503</v>
      </c>
      <c r="B1023" s="277" t="s">
        <v>851</v>
      </c>
      <c r="C1023" s="277">
        <v>11</v>
      </c>
      <c r="D1023" s="277" t="s">
        <v>38</v>
      </c>
      <c r="E1023" s="278">
        <v>4829900</v>
      </c>
      <c r="F1023" s="277" t="s">
        <v>504</v>
      </c>
      <c r="G1023" s="323">
        <f>SUM(H1023:I1023)</f>
        <v>268.10000000000002</v>
      </c>
      <c r="H1023" s="323">
        <v>268.10000000000002</v>
      </c>
      <c r="I1023" s="323"/>
    </row>
    <row r="1024" spans="1:9" s="287" customFormat="1" ht="15.75" x14ac:dyDescent="0.25">
      <c r="A1024" s="276" t="s">
        <v>505</v>
      </c>
      <c r="B1024" s="277" t="s">
        <v>851</v>
      </c>
      <c r="C1024" s="277">
        <v>11</v>
      </c>
      <c r="D1024" s="277" t="s">
        <v>38</v>
      </c>
      <c r="E1024" s="278">
        <v>4829900</v>
      </c>
      <c r="F1024" s="277">
        <v>244</v>
      </c>
      <c r="G1024" s="323">
        <f>SUM(H1024:I1024)</f>
        <v>412.7</v>
      </c>
      <c r="H1024" s="323">
        <v>412.7</v>
      </c>
      <c r="I1024" s="323"/>
    </row>
    <row r="1025" spans="1:9" s="287" customFormat="1" ht="15.75" x14ac:dyDescent="0.25">
      <c r="A1025" s="308" t="s">
        <v>506</v>
      </c>
      <c r="B1025" s="277" t="s">
        <v>851</v>
      </c>
      <c r="C1025" s="277">
        <v>11</v>
      </c>
      <c r="D1025" s="277" t="s">
        <v>38</v>
      </c>
      <c r="E1025" s="278">
        <v>4829900</v>
      </c>
      <c r="F1025" s="278">
        <v>850</v>
      </c>
      <c r="G1025" s="323">
        <f t="shared" ref="G1025:I1025" si="249">G1026</f>
        <v>16.399999999999999</v>
      </c>
      <c r="H1025" s="323">
        <f t="shared" si="249"/>
        <v>16.399999999999999</v>
      </c>
      <c r="I1025" s="323">
        <f t="shared" si="249"/>
        <v>0</v>
      </c>
    </row>
    <row r="1026" spans="1:9" s="287" customFormat="1" ht="15.75" x14ac:dyDescent="0.25">
      <c r="A1026" s="308" t="s">
        <v>507</v>
      </c>
      <c r="B1026" s="277" t="s">
        <v>851</v>
      </c>
      <c r="C1026" s="277">
        <v>11</v>
      </c>
      <c r="D1026" s="277" t="s">
        <v>38</v>
      </c>
      <c r="E1026" s="278">
        <v>4829900</v>
      </c>
      <c r="F1026" s="278">
        <v>852</v>
      </c>
      <c r="G1026" s="323">
        <f>SUM(H1026:I1026)</f>
        <v>16.399999999999999</v>
      </c>
      <c r="H1026" s="323">
        <v>16.399999999999999</v>
      </c>
      <c r="I1026" s="323"/>
    </row>
    <row r="1027" spans="1:9" s="341" customFormat="1" ht="15.75" x14ac:dyDescent="0.25">
      <c r="A1027" s="338"/>
      <c r="B1027" s="339"/>
      <c r="C1027" s="339"/>
      <c r="D1027" s="339"/>
      <c r="E1027" s="339"/>
      <c r="F1027" s="339"/>
      <c r="G1027" s="340"/>
      <c r="H1027" s="340"/>
      <c r="I1027" s="340"/>
    </row>
    <row r="1028" spans="1:9" s="341" customFormat="1" ht="15.75" x14ac:dyDescent="0.25">
      <c r="A1028" s="342"/>
      <c r="B1028" s="343"/>
      <c r="C1028" s="343"/>
      <c r="D1028" s="343"/>
      <c r="E1028" s="343"/>
      <c r="F1028" s="343"/>
      <c r="G1028" s="343"/>
      <c r="H1028" s="343"/>
      <c r="I1028" s="343"/>
    </row>
    <row r="1029" spans="1:9" s="287" customFormat="1" ht="15.75" x14ac:dyDescent="0.25">
      <c r="A1029" s="344"/>
      <c r="B1029" s="343"/>
      <c r="C1029" s="343"/>
      <c r="D1029" s="343"/>
      <c r="E1029" s="343"/>
      <c r="F1029" s="343"/>
      <c r="G1029" s="343"/>
      <c r="H1029" s="343"/>
      <c r="I1029" s="343"/>
    </row>
    <row r="1030" spans="1:9" s="287" customFormat="1" ht="15.75" x14ac:dyDescent="0.25">
      <c r="A1030" s="345"/>
      <c r="B1030" s="339"/>
      <c r="C1030" s="339"/>
      <c r="D1030" s="339"/>
      <c r="E1030" s="339"/>
      <c r="F1030" s="339"/>
      <c r="G1030" s="339"/>
      <c r="H1030" s="339"/>
      <c r="I1030" s="339"/>
    </row>
    <row r="1031" spans="1:9" s="287" customFormat="1" ht="15.75" x14ac:dyDescent="0.25">
      <c r="A1031" s="338"/>
      <c r="B1031" s="339"/>
      <c r="C1031" s="339"/>
      <c r="D1031" s="339"/>
      <c r="E1031" s="339"/>
      <c r="F1031" s="339"/>
      <c r="G1031" s="339"/>
      <c r="H1031" s="339"/>
      <c r="I1031" s="339"/>
    </row>
    <row r="1032" spans="1:9" s="287" customFormat="1" ht="15.75" x14ac:dyDescent="0.25">
      <c r="A1032" s="338"/>
      <c r="B1032" s="339"/>
      <c r="C1032" s="339"/>
      <c r="D1032" s="339"/>
      <c r="E1032" s="339"/>
      <c r="F1032" s="339"/>
      <c r="G1032" s="339"/>
      <c r="H1032" s="339"/>
      <c r="I1032" s="339"/>
    </row>
    <row r="1033" spans="1:9" s="287" customFormat="1" ht="15.75" x14ac:dyDescent="0.25">
      <c r="A1033" s="346"/>
      <c r="B1033" s="339"/>
      <c r="C1033" s="339"/>
      <c r="D1033" s="339"/>
      <c r="E1033" s="339"/>
      <c r="F1033" s="339"/>
      <c r="G1033" s="339"/>
      <c r="H1033" s="339"/>
      <c r="I1033" s="339"/>
    </row>
    <row r="1034" spans="1:9" s="287" customFormat="1" ht="15.75" x14ac:dyDescent="0.25">
      <c r="A1034" s="346"/>
      <c r="B1034" s="339"/>
      <c r="C1034" s="339"/>
      <c r="D1034" s="339"/>
      <c r="E1034" s="339"/>
      <c r="F1034" s="339"/>
      <c r="G1034" s="339"/>
      <c r="H1034" s="339"/>
      <c r="I1034" s="339"/>
    </row>
    <row r="1035" spans="1:9" s="287" customFormat="1" ht="15.75" x14ac:dyDescent="0.25">
      <c r="A1035" s="346"/>
      <c r="B1035" s="339"/>
      <c r="C1035" s="339"/>
      <c r="D1035" s="339"/>
      <c r="E1035" s="339"/>
      <c r="F1035" s="339"/>
      <c r="G1035" s="339"/>
      <c r="H1035" s="339"/>
      <c r="I1035" s="339"/>
    </row>
    <row r="1036" spans="1:9" s="287" customFormat="1" ht="15.75" x14ac:dyDescent="0.25">
      <c r="A1036" s="346"/>
      <c r="B1036" s="339"/>
      <c r="C1036" s="339"/>
      <c r="D1036" s="339"/>
      <c r="E1036" s="339"/>
      <c r="F1036" s="339"/>
      <c r="G1036" s="339"/>
      <c r="H1036" s="339"/>
      <c r="I1036" s="339"/>
    </row>
    <row r="1037" spans="1:9" s="287" customFormat="1" ht="15.75" x14ac:dyDescent="0.25">
      <c r="A1037" s="346"/>
      <c r="B1037" s="339"/>
      <c r="C1037" s="339"/>
      <c r="D1037" s="339"/>
      <c r="E1037" s="339"/>
      <c r="F1037" s="339"/>
      <c r="G1037" s="339"/>
      <c r="H1037" s="339"/>
      <c r="I1037" s="339"/>
    </row>
    <row r="1038" spans="1:9" s="287" customFormat="1" ht="15.75" x14ac:dyDescent="0.25">
      <c r="A1038" s="346"/>
      <c r="B1038" s="339"/>
      <c r="C1038" s="339"/>
      <c r="D1038" s="339"/>
      <c r="E1038" s="339"/>
      <c r="F1038" s="339"/>
      <c r="G1038" s="339"/>
      <c r="H1038" s="339"/>
      <c r="I1038" s="339"/>
    </row>
    <row r="1039" spans="1:9" s="287" customFormat="1" ht="15.75" x14ac:dyDescent="0.25">
      <c r="A1039" s="346"/>
      <c r="B1039" s="339"/>
      <c r="C1039" s="339"/>
      <c r="D1039" s="339"/>
      <c r="E1039" s="339"/>
      <c r="F1039" s="339"/>
      <c r="G1039" s="339"/>
      <c r="H1039" s="339"/>
      <c r="I1039" s="339"/>
    </row>
    <row r="1040" spans="1:9" s="287" customFormat="1" ht="15.75" x14ac:dyDescent="0.25">
      <c r="A1040" s="346"/>
      <c r="B1040" s="339"/>
      <c r="C1040" s="339"/>
      <c r="D1040" s="339"/>
      <c r="E1040" s="339"/>
      <c r="F1040" s="339"/>
      <c r="G1040" s="339"/>
      <c r="H1040" s="339"/>
      <c r="I1040" s="339"/>
    </row>
    <row r="1041" spans="1:9" s="287" customFormat="1" ht="15.75" x14ac:dyDescent="0.25">
      <c r="A1041" s="346"/>
      <c r="B1041" s="339"/>
      <c r="C1041" s="339"/>
      <c r="D1041" s="339"/>
      <c r="E1041" s="339"/>
      <c r="F1041" s="339"/>
      <c r="G1041" s="339"/>
      <c r="H1041" s="339"/>
      <c r="I1041" s="339"/>
    </row>
    <row r="1042" spans="1:9" s="287" customFormat="1" ht="15.75" x14ac:dyDescent="0.25">
      <c r="A1042" s="346"/>
      <c r="B1042" s="339"/>
      <c r="C1042" s="339"/>
      <c r="D1042" s="339"/>
      <c r="E1042" s="339"/>
      <c r="F1042" s="339"/>
      <c r="G1042" s="339"/>
      <c r="H1042" s="339"/>
      <c r="I1042" s="339"/>
    </row>
    <row r="1043" spans="1:9" s="287" customFormat="1" ht="15.75" x14ac:dyDescent="0.25">
      <c r="A1043" s="346"/>
      <c r="B1043" s="339"/>
      <c r="C1043" s="339"/>
      <c r="D1043" s="339"/>
      <c r="E1043" s="339"/>
      <c r="F1043" s="339"/>
      <c r="G1043" s="339"/>
      <c r="H1043" s="339"/>
      <c r="I1043" s="339"/>
    </row>
    <row r="1044" spans="1:9" s="287" customFormat="1" ht="15.75" x14ac:dyDescent="0.25">
      <c r="A1044" s="346"/>
      <c r="B1044" s="339"/>
      <c r="C1044" s="339"/>
      <c r="D1044" s="339"/>
      <c r="E1044" s="339"/>
      <c r="F1044" s="339"/>
      <c r="G1044" s="339"/>
      <c r="H1044" s="339"/>
      <c r="I1044" s="339"/>
    </row>
    <row r="1045" spans="1:9" s="287" customFormat="1" ht="15.75" x14ac:dyDescent="0.25">
      <c r="A1045" s="346"/>
      <c r="B1045" s="339"/>
      <c r="C1045" s="339"/>
      <c r="D1045" s="339"/>
      <c r="E1045" s="339"/>
      <c r="F1045" s="339"/>
      <c r="G1045" s="339"/>
      <c r="H1045" s="339"/>
      <c r="I1045" s="339"/>
    </row>
    <row r="1046" spans="1:9" s="287" customFormat="1" ht="15.75" x14ac:dyDescent="0.25">
      <c r="A1046" s="346"/>
      <c r="B1046" s="339"/>
      <c r="C1046" s="339"/>
      <c r="D1046" s="339"/>
      <c r="E1046" s="339"/>
      <c r="F1046" s="339"/>
      <c r="G1046" s="339"/>
      <c r="H1046" s="339"/>
      <c r="I1046" s="339"/>
    </row>
    <row r="1047" spans="1:9" s="287" customFormat="1" ht="15.75" x14ac:dyDescent="0.25">
      <c r="A1047" s="346"/>
      <c r="B1047" s="339"/>
      <c r="C1047" s="339"/>
      <c r="D1047" s="339"/>
      <c r="E1047" s="339"/>
      <c r="F1047" s="339"/>
      <c r="G1047" s="339"/>
      <c r="H1047" s="339"/>
      <c r="I1047" s="339"/>
    </row>
    <row r="1048" spans="1:9" ht="15.75" x14ac:dyDescent="0.25">
      <c r="A1048" s="346"/>
      <c r="B1048" s="339"/>
      <c r="C1048" s="339"/>
      <c r="D1048" s="339"/>
      <c r="E1048" s="339"/>
      <c r="F1048" s="339"/>
      <c r="G1048" s="339"/>
      <c r="H1048" s="339"/>
      <c r="I1048" s="339"/>
    </row>
    <row r="1049" spans="1:9" x14ac:dyDescent="0.2">
      <c r="H1049" s="319"/>
    </row>
    <row r="1050" spans="1:9" x14ac:dyDescent="0.2">
      <c r="H1050" s="319"/>
    </row>
    <row r="1051" spans="1:9" x14ac:dyDescent="0.2">
      <c r="H1051" s="319"/>
    </row>
    <row r="1052" spans="1:9" x14ac:dyDescent="0.2">
      <c r="H1052" s="319"/>
    </row>
    <row r="1053" spans="1:9" x14ac:dyDescent="0.2">
      <c r="H1053" s="319"/>
    </row>
    <row r="1054" spans="1:9" x14ac:dyDescent="0.2">
      <c r="A1054" s="288"/>
      <c r="B1054" s="288"/>
      <c r="C1054" s="288"/>
      <c r="D1054" s="288"/>
      <c r="E1054" s="288"/>
      <c r="F1054" s="288"/>
      <c r="G1054" s="288"/>
      <c r="H1054" s="319"/>
      <c r="I1054" s="288"/>
    </row>
    <row r="1055" spans="1:9" x14ac:dyDescent="0.2">
      <c r="A1055" s="288"/>
      <c r="B1055" s="288"/>
      <c r="C1055" s="288"/>
      <c r="D1055" s="288"/>
      <c r="E1055" s="288"/>
      <c r="F1055" s="288"/>
      <c r="G1055" s="288"/>
      <c r="H1055" s="319"/>
      <c r="I1055" s="288"/>
    </row>
    <row r="1056" spans="1:9" x14ac:dyDescent="0.2">
      <c r="A1056" s="288"/>
      <c r="B1056" s="288"/>
      <c r="C1056" s="288"/>
      <c r="D1056" s="288"/>
      <c r="E1056" s="288"/>
      <c r="F1056" s="288"/>
      <c r="G1056" s="288"/>
      <c r="H1056" s="319"/>
      <c r="I1056" s="288"/>
    </row>
    <row r="1057" spans="1:9" x14ac:dyDescent="0.2">
      <c r="A1057" s="288"/>
      <c r="B1057" s="288"/>
      <c r="C1057" s="288"/>
      <c r="D1057" s="288"/>
      <c r="E1057" s="288"/>
      <c r="F1057" s="288"/>
      <c r="G1057" s="288"/>
      <c r="H1057" s="319"/>
      <c r="I1057" s="288"/>
    </row>
    <row r="1058" spans="1:9" x14ac:dyDescent="0.2">
      <c r="A1058" s="288"/>
      <c r="B1058" s="288"/>
      <c r="C1058" s="288"/>
      <c r="D1058" s="288"/>
      <c r="E1058" s="288"/>
      <c r="F1058" s="288"/>
      <c r="G1058" s="288"/>
      <c r="H1058" s="319"/>
      <c r="I1058" s="288"/>
    </row>
    <row r="1059" spans="1:9" x14ac:dyDescent="0.2">
      <c r="A1059" s="288"/>
      <c r="B1059" s="288"/>
      <c r="C1059" s="288"/>
      <c r="D1059" s="288"/>
      <c r="E1059" s="288"/>
      <c r="F1059" s="288"/>
      <c r="G1059" s="288"/>
      <c r="H1059" s="319"/>
      <c r="I1059" s="288"/>
    </row>
  </sheetData>
  <mergeCells count="9">
    <mergeCell ref="G1:I1"/>
    <mergeCell ref="G2:I2"/>
    <mergeCell ref="G3:I3"/>
    <mergeCell ref="G4:I4"/>
    <mergeCell ref="A7:A8"/>
    <mergeCell ref="B7:F7"/>
    <mergeCell ref="H7:I7"/>
    <mergeCell ref="G7:G8"/>
    <mergeCell ref="A5:I5"/>
  </mergeCells>
  <pageMargins left="0.74803149606299213" right="0.15748031496062992" top="0.78740157480314965" bottom="0.59055118110236227" header="0.31496062992125984" footer="0.31496062992125984"/>
  <pageSetup paperSize="9" scale="48" fitToHeight="14"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1"/>
  <sheetViews>
    <sheetView workbookViewId="0">
      <selection activeCell="AC8" sqref="AC8"/>
    </sheetView>
  </sheetViews>
  <sheetFormatPr defaultColWidth="67" defaultRowHeight="15" x14ac:dyDescent="0.25"/>
  <cols>
    <col min="1" max="1" width="63" style="257" customWidth="1"/>
    <col min="2" max="2" width="29.7109375" style="257" customWidth="1"/>
    <col min="3" max="3" width="19.42578125" style="257" hidden="1" customWidth="1"/>
    <col min="4" max="4" width="19.140625" style="257" hidden="1" customWidth="1"/>
    <col min="5" max="5" width="16" style="257" hidden="1" customWidth="1"/>
    <col min="6" max="6" width="18.7109375" style="257" hidden="1" customWidth="1"/>
    <col min="7" max="7" width="15.42578125" style="257" hidden="1" customWidth="1"/>
    <col min="8" max="8" width="18.28515625" style="257" hidden="1" customWidth="1"/>
    <col min="9" max="9" width="15.42578125" style="257" hidden="1" customWidth="1"/>
    <col min="10" max="10" width="18.28515625" style="257" hidden="1" customWidth="1"/>
    <col min="11" max="11" width="15.42578125" style="257" hidden="1" customWidth="1"/>
    <col min="12" max="12" width="18.28515625" style="257" hidden="1" customWidth="1"/>
    <col min="13" max="13" width="15.42578125" style="257" hidden="1" customWidth="1"/>
    <col min="14" max="14" width="15.85546875" style="257" hidden="1" customWidth="1"/>
    <col min="15" max="15" width="15.42578125" style="257" hidden="1" customWidth="1"/>
    <col min="16" max="16" width="15.85546875" style="257" hidden="1" customWidth="1"/>
    <col min="17" max="17" width="15.42578125" style="257" hidden="1" customWidth="1"/>
    <col min="18" max="18" width="15.85546875" style="257" hidden="1" customWidth="1"/>
    <col min="19" max="19" width="15.42578125" style="257" hidden="1" customWidth="1"/>
    <col min="20" max="20" width="15.85546875" style="257" hidden="1" customWidth="1"/>
    <col min="21" max="21" width="15.42578125" style="257" hidden="1" customWidth="1"/>
    <col min="22" max="22" width="15.85546875" style="257" hidden="1" customWidth="1"/>
    <col min="23" max="23" width="15.42578125" style="257" hidden="1" customWidth="1"/>
    <col min="24" max="24" width="15.85546875" style="257" hidden="1" customWidth="1"/>
    <col min="25" max="25" width="15.42578125" style="257" hidden="1" customWidth="1"/>
    <col min="26" max="26" width="15.85546875" style="257" hidden="1" customWidth="1"/>
    <col min="27" max="27" width="12.42578125" style="257" customWidth="1"/>
    <col min="28" max="28" width="12.85546875" style="257" customWidth="1"/>
    <col min="29" max="29" width="9.140625" style="257" customWidth="1"/>
    <col min="30" max="30" width="12.7109375" style="257" customWidth="1"/>
    <col min="31" max="255" width="9.140625" style="257" customWidth="1"/>
    <col min="256" max="256" width="67" style="257"/>
    <col min="257" max="257" width="67" style="257" customWidth="1"/>
    <col min="258" max="258" width="29.7109375" style="257" customWidth="1"/>
    <col min="259" max="279" width="0" style="257" hidden="1" customWidth="1"/>
    <col min="280" max="280" width="15.85546875" style="257" customWidth="1"/>
    <col min="281" max="281" width="15.42578125" style="257" customWidth="1"/>
    <col min="282" max="282" width="15.85546875" style="257" customWidth="1"/>
    <col min="283" max="284" width="12.85546875" style="257" customWidth="1"/>
    <col min="285" max="285" width="9.140625" style="257" customWidth="1"/>
    <col min="286" max="286" width="12.7109375" style="257" customWidth="1"/>
    <col min="287" max="511" width="9.140625" style="257" customWidth="1"/>
    <col min="512" max="512" width="67" style="257"/>
    <col min="513" max="513" width="67" style="257" customWidth="1"/>
    <col min="514" max="514" width="29.7109375" style="257" customWidth="1"/>
    <col min="515" max="535" width="0" style="257" hidden="1" customWidth="1"/>
    <col min="536" max="536" width="15.85546875" style="257" customWidth="1"/>
    <col min="537" max="537" width="15.42578125" style="257" customWidth="1"/>
    <col min="538" max="538" width="15.85546875" style="257" customWidth="1"/>
    <col min="539" max="540" width="12.85546875" style="257" customWidth="1"/>
    <col min="541" max="541" width="9.140625" style="257" customWidth="1"/>
    <col min="542" max="542" width="12.7109375" style="257" customWidth="1"/>
    <col min="543" max="767" width="9.140625" style="257" customWidth="1"/>
    <col min="768" max="768" width="67" style="257"/>
    <col min="769" max="769" width="67" style="257" customWidth="1"/>
    <col min="770" max="770" width="29.7109375" style="257" customWidth="1"/>
    <col min="771" max="791" width="0" style="257" hidden="1" customWidth="1"/>
    <col min="792" max="792" width="15.85546875" style="257" customWidth="1"/>
    <col min="793" max="793" width="15.42578125" style="257" customWidth="1"/>
    <col min="794" max="794" width="15.85546875" style="257" customWidth="1"/>
    <col min="795" max="796" width="12.85546875" style="257" customWidth="1"/>
    <col min="797" max="797" width="9.140625" style="257" customWidth="1"/>
    <col min="798" max="798" width="12.7109375" style="257" customWidth="1"/>
    <col min="799" max="1023" width="9.140625" style="257" customWidth="1"/>
    <col min="1024" max="1024" width="67" style="257"/>
    <col min="1025" max="1025" width="67" style="257" customWidth="1"/>
    <col min="1026" max="1026" width="29.7109375" style="257" customWidth="1"/>
    <col min="1027" max="1047" width="0" style="257" hidden="1" customWidth="1"/>
    <col min="1048" max="1048" width="15.85546875" style="257" customWidth="1"/>
    <col min="1049" max="1049" width="15.42578125" style="257" customWidth="1"/>
    <col min="1050" max="1050" width="15.85546875" style="257" customWidth="1"/>
    <col min="1051" max="1052" width="12.85546875" style="257" customWidth="1"/>
    <col min="1053" max="1053" width="9.140625" style="257" customWidth="1"/>
    <col min="1054" max="1054" width="12.7109375" style="257" customWidth="1"/>
    <col min="1055" max="1279" width="9.140625" style="257" customWidth="1"/>
    <col min="1280" max="1280" width="67" style="257"/>
    <col min="1281" max="1281" width="67" style="257" customWidth="1"/>
    <col min="1282" max="1282" width="29.7109375" style="257" customWidth="1"/>
    <col min="1283" max="1303" width="0" style="257" hidden="1" customWidth="1"/>
    <col min="1304" max="1304" width="15.85546875" style="257" customWidth="1"/>
    <col min="1305" max="1305" width="15.42578125" style="257" customWidth="1"/>
    <col min="1306" max="1306" width="15.85546875" style="257" customWidth="1"/>
    <col min="1307" max="1308" width="12.85546875" style="257" customWidth="1"/>
    <col min="1309" max="1309" width="9.140625" style="257" customWidth="1"/>
    <col min="1310" max="1310" width="12.7109375" style="257" customWidth="1"/>
    <col min="1311" max="1535" width="9.140625" style="257" customWidth="1"/>
    <col min="1536" max="1536" width="67" style="257"/>
    <col min="1537" max="1537" width="67" style="257" customWidth="1"/>
    <col min="1538" max="1538" width="29.7109375" style="257" customWidth="1"/>
    <col min="1539" max="1559" width="0" style="257" hidden="1" customWidth="1"/>
    <col min="1560" max="1560" width="15.85546875" style="257" customWidth="1"/>
    <col min="1561" max="1561" width="15.42578125" style="257" customWidth="1"/>
    <col min="1562" max="1562" width="15.85546875" style="257" customWidth="1"/>
    <col min="1563" max="1564" width="12.85546875" style="257" customWidth="1"/>
    <col min="1565" max="1565" width="9.140625" style="257" customWidth="1"/>
    <col min="1566" max="1566" width="12.7109375" style="257" customWidth="1"/>
    <col min="1567" max="1791" width="9.140625" style="257" customWidth="1"/>
    <col min="1792" max="1792" width="67" style="257"/>
    <col min="1793" max="1793" width="67" style="257" customWidth="1"/>
    <col min="1794" max="1794" width="29.7109375" style="257" customWidth="1"/>
    <col min="1795" max="1815" width="0" style="257" hidden="1" customWidth="1"/>
    <col min="1816" max="1816" width="15.85546875" style="257" customWidth="1"/>
    <col min="1817" max="1817" width="15.42578125" style="257" customWidth="1"/>
    <col min="1818" max="1818" width="15.85546875" style="257" customWidth="1"/>
    <col min="1819" max="1820" width="12.85546875" style="257" customWidth="1"/>
    <col min="1821" max="1821" width="9.140625" style="257" customWidth="1"/>
    <col min="1822" max="1822" width="12.7109375" style="257" customWidth="1"/>
    <col min="1823" max="2047" width="9.140625" style="257" customWidth="1"/>
    <col min="2048" max="2048" width="67" style="257"/>
    <col min="2049" max="2049" width="67" style="257" customWidth="1"/>
    <col min="2050" max="2050" width="29.7109375" style="257" customWidth="1"/>
    <col min="2051" max="2071" width="0" style="257" hidden="1" customWidth="1"/>
    <col min="2072" max="2072" width="15.85546875" style="257" customWidth="1"/>
    <col min="2073" max="2073" width="15.42578125" style="257" customWidth="1"/>
    <col min="2074" max="2074" width="15.85546875" style="257" customWidth="1"/>
    <col min="2075" max="2076" width="12.85546875" style="257" customWidth="1"/>
    <col min="2077" max="2077" width="9.140625" style="257" customWidth="1"/>
    <col min="2078" max="2078" width="12.7109375" style="257" customWidth="1"/>
    <col min="2079" max="2303" width="9.140625" style="257" customWidth="1"/>
    <col min="2304" max="2304" width="67" style="257"/>
    <col min="2305" max="2305" width="67" style="257" customWidth="1"/>
    <col min="2306" max="2306" width="29.7109375" style="257" customWidth="1"/>
    <col min="2307" max="2327" width="0" style="257" hidden="1" customWidth="1"/>
    <col min="2328" max="2328" width="15.85546875" style="257" customWidth="1"/>
    <col min="2329" max="2329" width="15.42578125" style="257" customWidth="1"/>
    <col min="2330" max="2330" width="15.85546875" style="257" customWidth="1"/>
    <col min="2331" max="2332" width="12.85546875" style="257" customWidth="1"/>
    <col min="2333" max="2333" width="9.140625" style="257" customWidth="1"/>
    <col min="2334" max="2334" width="12.7109375" style="257" customWidth="1"/>
    <col min="2335" max="2559" width="9.140625" style="257" customWidth="1"/>
    <col min="2560" max="2560" width="67" style="257"/>
    <col min="2561" max="2561" width="67" style="257" customWidth="1"/>
    <col min="2562" max="2562" width="29.7109375" style="257" customWidth="1"/>
    <col min="2563" max="2583" width="0" style="257" hidden="1" customWidth="1"/>
    <col min="2584" max="2584" width="15.85546875" style="257" customWidth="1"/>
    <col min="2585" max="2585" width="15.42578125" style="257" customWidth="1"/>
    <col min="2586" max="2586" width="15.85546875" style="257" customWidth="1"/>
    <col min="2587" max="2588" width="12.85546875" style="257" customWidth="1"/>
    <col min="2589" max="2589" width="9.140625" style="257" customWidth="1"/>
    <col min="2590" max="2590" width="12.7109375" style="257" customWidth="1"/>
    <col min="2591" max="2815" width="9.140625" style="257" customWidth="1"/>
    <col min="2816" max="2816" width="67" style="257"/>
    <col min="2817" max="2817" width="67" style="257" customWidth="1"/>
    <col min="2818" max="2818" width="29.7109375" style="257" customWidth="1"/>
    <col min="2819" max="2839" width="0" style="257" hidden="1" customWidth="1"/>
    <col min="2840" max="2840" width="15.85546875" style="257" customWidth="1"/>
    <col min="2841" max="2841" width="15.42578125" style="257" customWidth="1"/>
    <col min="2842" max="2842" width="15.85546875" style="257" customWidth="1"/>
    <col min="2843" max="2844" width="12.85546875" style="257" customWidth="1"/>
    <col min="2845" max="2845" width="9.140625" style="257" customWidth="1"/>
    <col min="2846" max="2846" width="12.7109375" style="257" customWidth="1"/>
    <col min="2847" max="3071" width="9.140625" style="257" customWidth="1"/>
    <col min="3072" max="3072" width="67" style="257"/>
    <col min="3073" max="3073" width="67" style="257" customWidth="1"/>
    <col min="3074" max="3074" width="29.7109375" style="257" customWidth="1"/>
    <col min="3075" max="3095" width="0" style="257" hidden="1" customWidth="1"/>
    <col min="3096" max="3096" width="15.85546875" style="257" customWidth="1"/>
    <col min="3097" max="3097" width="15.42578125" style="257" customWidth="1"/>
    <col min="3098" max="3098" width="15.85546875" style="257" customWidth="1"/>
    <col min="3099" max="3100" width="12.85546875" style="257" customWidth="1"/>
    <col min="3101" max="3101" width="9.140625" style="257" customWidth="1"/>
    <col min="3102" max="3102" width="12.7109375" style="257" customWidth="1"/>
    <col min="3103" max="3327" width="9.140625" style="257" customWidth="1"/>
    <col min="3328" max="3328" width="67" style="257"/>
    <col min="3329" max="3329" width="67" style="257" customWidth="1"/>
    <col min="3330" max="3330" width="29.7109375" style="257" customWidth="1"/>
    <col min="3331" max="3351" width="0" style="257" hidden="1" customWidth="1"/>
    <col min="3352" max="3352" width="15.85546875" style="257" customWidth="1"/>
    <col min="3353" max="3353" width="15.42578125" style="257" customWidth="1"/>
    <col min="3354" max="3354" width="15.85546875" style="257" customWidth="1"/>
    <col min="3355" max="3356" width="12.85546875" style="257" customWidth="1"/>
    <col min="3357" max="3357" width="9.140625" style="257" customWidth="1"/>
    <col min="3358" max="3358" width="12.7109375" style="257" customWidth="1"/>
    <col min="3359" max="3583" width="9.140625" style="257" customWidth="1"/>
    <col min="3584" max="3584" width="67" style="257"/>
    <col min="3585" max="3585" width="67" style="257" customWidth="1"/>
    <col min="3586" max="3586" width="29.7109375" style="257" customWidth="1"/>
    <col min="3587" max="3607" width="0" style="257" hidden="1" customWidth="1"/>
    <col min="3608" max="3608" width="15.85546875" style="257" customWidth="1"/>
    <col min="3609" max="3609" width="15.42578125" style="257" customWidth="1"/>
    <col min="3610" max="3610" width="15.85546875" style="257" customWidth="1"/>
    <col min="3611" max="3612" width="12.85546875" style="257" customWidth="1"/>
    <col min="3613" max="3613" width="9.140625" style="257" customWidth="1"/>
    <col min="3614" max="3614" width="12.7109375" style="257" customWidth="1"/>
    <col min="3615" max="3839" width="9.140625" style="257" customWidth="1"/>
    <col min="3840" max="3840" width="67" style="257"/>
    <col min="3841" max="3841" width="67" style="257" customWidth="1"/>
    <col min="3842" max="3842" width="29.7109375" style="257" customWidth="1"/>
    <col min="3843" max="3863" width="0" style="257" hidden="1" customWidth="1"/>
    <col min="3864" max="3864" width="15.85546875" style="257" customWidth="1"/>
    <col min="3865" max="3865" width="15.42578125" style="257" customWidth="1"/>
    <col min="3866" max="3866" width="15.85546875" style="257" customWidth="1"/>
    <col min="3867" max="3868" width="12.85546875" style="257" customWidth="1"/>
    <col min="3869" max="3869" width="9.140625" style="257" customWidth="1"/>
    <col min="3870" max="3870" width="12.7109375" style="257" customWidth="1"/>
    <col min="3871" max="4095" width="9.140625" style="257" customWidth="1"/>
    <col min="4096" max="4096" width="67" style="257"/>
    <col min="4097" max="4097" width="67" style="257" customWidth="1"/>
    <col min="4098" max="4098" width="29.7109375" style="257" customWidth="1"/>
    <col min="4099" max="4119" width="0" style="257" hidden="1" customWidth="1"/>
    <col min="4120" max="4120" width="15.85546875" style="257" customWidth="1"/>
    <col min="4121" max="4121" width="15.42578125" style="257" customWidth="1"/>
    <col min="4122" max="4122" width="15.85546875" style="257" customWidth="1"/>
    <col min="4123" max="4124" width="12.85546875" style="257" customWidth="1"/>
    <col min="4125" max="4125" width="9.140625" style="257" customWidth="1"/>
    <col min="4126" max="4126" width="12.7109375" style="257" customWidth="1"/>
    <col min="4127" max="4351" width="9.140625" style="257" customWidth="1"/>
    <col min="4352" max="4352" width="67" style="257"/>
    <col min="4353" max="4353" width="67" style="257" customWidth="1"/>
    <col min="4354" max="4354" width="29.7109375" style="257" customWidth="1"/>
    <col min="4355" max="4375" width="0" style="257" hidden="1" customWidth="1"/>
    <col min="4376" max="4376" width="15.85546875" style="257" customWidth="1"/>
    <col min="4377" max="4377" width="15.42578125" style="257" customWidth="1"/>
    <col min="4378" max="4378" width="15.85546875" style="257" customWidth="1"/>
    <col min="4379" max="4380" width="12.85546875" style="257" customWidth="1"/>
    <col min="4381" max="4381" width="9.140625" style="257" customWidth="1"/>
    <col min="4382" max="4382" width="12.7109375" style="257" customWidth="1"/>
    <col min="4383" max="4607" width="9.140625" style="257" customWidth="1"/>
    <col min="4608" max="4608" width="67" style="257"/>
    <col min="4609" max="4609" width="67" style="257" customWidth="1"/>
    <col min="4610" max="4610" width="29.7109375" style="257" customWidth="1"/>
    <col min="4611" max="4631" width="0" style="257" hidden="1" customWidth="1"/>
    <col min="4632" max="4632" width="15.85546875" style="257" customWidth="1"/>
    <col min="4633" max="4633" width="15.42578125" style="257" customWidth="1"/>
    <col min="4634" max="4634" width="15.85546875" style="257" customWidth="1"/>
    <col min="4635" max="4636" width="12.85546875" style="257" customWidth="1"/>
    <col min="4637" max="4637" width="9.140625" style="257" customWidth="1"/>
    <col min="4638" max="4638" width="12.7109375" style="257" customWidth="1"/>
    <col min="4639" max="4863" width="9.140625" style="257" customWidth="1"/>
    <col min="4864" max="4864" width="67" style="257"/>
    <col min="4865" max="4865" width="67" style="257" customWidth="1"/>
    <col min="4866" max="4866" width="29.7109375" style="257" customWidth="1"/>
    <col min="4867" max="4887" width="0" style="257" hidden="1" customWidth="1"/>
    <col min="4888" max="4888" width="15.85546875" style="257" customWidth="1"/>
    <col min="4889" max="4889" width="15.42578125" style="257" customWidth="1"/>
    <col min="4890" max="4890" width="15.85546875" style="257" customWidth="1"/>
    <col min="4891" max="4892" width="12.85546875" style="257" customWidth="1"/>
    <col min="4893" max="4893" width="9.140625" style="257" customWidth="1"/>
    <col min="4894" max="4894" width="12.7109375" style="257" customWidth="1"/>
    <col min="4895" max="5119" width="9.140625" style="257" customWidth="1"/>
    <col min="5120" max="5120" width="67" style="257"/>
    <col min="5121" max="5121" width="67" style="257" customWidth="1"/>
    <col min="5122" max="5122" width="29.7109375" style="257" customWidth="1"/>
    <col min="5123" max="5143" width="0" style="257" hidden="1" customWidth="1"/>
    <col min="5144" max="5144" width="15.85546875" style="257" customWidth="1"/>
    <col min="5145" max="5145" width="15.42578125" style="257" customWidth="1"/>
    <col min="5146" max="5146" width="15.85546875" style="257" customWidth="1"/>
    <col min="5147" max="5148" width="12.85546875" style="257" customWidth="1"/>
    <col min="5149" max="5149" width="9.140625" style="257" customWidth="1"/>
    <col min="5150" max="5150" width="12.7109375" style="257" customWidth="1"/>
    <col min="5151" max="5375" width="9.140625" style="257" customWidth="1"/>
    <col min="5376" max="5376" width="67" style="257"/>
    <col min="5377" max="5377" width="67" style="257" customWidth="1"/>
    <col min="5378" max="5378" width="29.7109375" style="257" customWidth="1"/>
    <col min="5379" max="5399" width="0" style="257" hidden="1" customWidth="1"/>
    <col min="5400" max="5400" width="15.85546875" style="257" customWidth="1"/>
    <col min="5401" max="5401" width="15.42578125" style="257" customWidth="1"/>
    <col min="5402" max="5402" width="15.85546875" style="257" customWidth="1"/>
    <col min="5403" max="5404" width="12.85546875" style="257" customWidth="1"/>
    <col min="5405" max="5405" width="9.140625" style="257" customWidth="1"/>
    <col min="5406" max="5406" width="12.7109375" style="257" customWidth="1"/>
    <col min="5407" max="5631" width="9.140625" style="257" customWidth="1"/>
    <col min="5632" max="5632" width="67" style="257"/>
    <col min="5633" max="5633" width="67" style="257" customWidth="1"/>
    <col min="5634" max="5634" width="29.7109375" style="257" customWidth="1"/>
    <col min="5635" max="5655" width="0" style="257" hidden="1" customWidth="1"/>
    <col min="5656" max="5656" width="15.85546875" style="257" customWidth="1"/>
    <col min="5657" max="5657" width="15.42578125" style="257" customWidth="1"/>
    <col min="5658" max="5658" width="15.85546875" style="257" customWidth="1"/>
    <col min="5659" max="5660" width="12.85546875" style="257" customWidth="1"/>
    <col min="5661" max="5661" width="9.140625" style="257" customWidth="1"/>
    <col min="5662" max="5662" width="12.7109375" style="257" customWidth="1"/>
    <col min="5663" max="5887" width="9.140625" style="257" customWidth="1"/>
    <col min="5888" max="5888" width="67" style="257"/>
    <col min="5889" max="5889" width="67" style="257" customWidth="1"/>
    <col min="5890" max="5890" width="29.7109375" style="257" customWidth="1"/>
    <col min="5891" max="5911" width="0" style="257" hidden="1" customWidth="1"/>
    <col min="5912" max="5912" width="15.85546875" style="257" customWidth="1"/>
    <col min="5913" max="5913" width="15.42578125" style="257" customWidth="1"/>
    <col min="5914" max="5914" width="15.85546875" style="257" customWidth="1"/>
    <col min="5915" max="5916" width="12.85546875" style="257" customWidth="1"/>
    <col min="5917" max="5917" width="9.140625" style="257" customWidth="1"/>
    <col min="5918" max="5918" width="12.7109375" style="257" customWidth="1"/>
    <col min="5919" max="6143" width="9.140625" style="257" customWidth="1"/>
    <col min="6144" max="6144" width="67" style="257"/>
    <col min="6145" max="6145" width="67" style="257" customWidth="1"/>
    <col min="6146" max="6146" width="29.7109375" style="257" customWidth="1"/>
    <col min="6147" max="6167" width="0" style="257" hidden="1" customWidth="1"/>
    <col min="6168" max="6168" width="15.85546875" style="257" customWidth="1"/>
    <col min="6169" max="6169" width="15.42578125" style="257" customWidth="1"/>
    <col min="6170" max="6170" width="15.85546875" style="257" customWidth="1"/>
    <col min="6171" max="6172" width="12.85546875" style="257" customWidth="1"/>
    <col min="6173" max="6173" width="9.140625" style="257" customWidth="1"/>
    <col min="6174" max="6174" width="12.7109375" style="257" customWidth="1"/>
    <col min="6175" max="6399" width="9.140625" style="257" customWidth="1"/>
    <col min="6400" max="6400" width="67" style="257"/>
    <col min="6401" max="6401" width="67" style="257" customWidth="1"/>
    <col min="6402" max="6402" width="29.7109375" style="257" customWidth="1"/>
    <col min="6403" max="6423" width="0" style="257" hidden="1" customWidth="1"/>
    <col min="6424" max="6424" width="15.85546875" style="257" customWidth="1"/>
    <col min="6425" max="6425" width="15.42578125" style="257" customWidth="1"/>
    <col min="6426" max="6426" width="15.85546875" style="257" customWidth="1"/>
    <col min="6427" max="6428" width="12.85546875" style="257" customWidth="1"/>
    <col min="6429" max="6429" width="9.140625" style="257" customWidth="1"/>
    <col min="6430" max="6430" width="12.7109375" style="257" customWidth="1"/>
    <col min="6431" max="6655" width="9.140625" style="257" customWidth="1"/>
    <col min="6656" max="6656" width="67" style="257"/>
    <col min="6657" max="6657" width="67" style="257" customWidth="1"/>
    <col min="6658" max="6658" width="29.7109375" style="257" customWidth="1"/>
    <col min="6659" max="6679" width="0" style="257" hidden="1" customWidth="1"/>
    <col min="6680" max="6680" width="15.85546875" style="257" customWidth="1"/>
    <col min="6681" max="6681" width="15.42578125" style="257" customWidth="1"/>
    <col min="6682" max="6682" width="15.85546875" style="257" customWidth="1"/>
    <col min="6683" max="6684" width="12.85546875" style="257" customWidth="1"/>
    <col min="6685" max="6685" width="9.140625" style="257" customWidth="1"/>
    <col min="6686" max="6686" width="12.7109375" style="257" customWidth="1"/>
    <col min="6687" max="6911" width="9.140625" style="257" customWidth="1"/>
    <col min="6912" max="6912" width="67" style="257"/>
    <col min="6913" max="6913" width="67" style="257" customWidth="1"/>
    <col min="6914" max="6914" width="29.7109375" style="257" customWidth="1"/>
    <col min="6915" max="6935" width="0" style="257" hidden="1" customWidth="1"/>
    <col min="6936" max="6936" width="15.85546875" style="257" customWidth="1"/>
    <col min="6937" max="6937" width="15.42578125" style="257" customWidth="1"/>
    <col min="6938" max="6938" width="15.85546875" style="257" customWidth="1"/>
    <col min="6939" max="6940" width="12.85546875" style="257" customWidth="1"/>
    <col min="6941" max="6941" width="9.140625" style="257" customWidth="1"/>
    <col min="6942" max="6942" width="12.7109375" style="257" customWidth="1"/>
    <col min="6943" max="7167" width="9.140625" style="257" customWidth="1"/>
    <col min="7168" max="7168" width="67" style="257"/>
    <col min="7169" max="7169" width="67" style="257" customWidth="1"/>
    <col min="7170" max="7170" width="29.7109375" style="257" customWidth="1"/>
    <col min="7171" max="7191" width="0" style="257" hidden="1" customWidth="1"/>
    <col min="7192" max="7192" width="15.85546875" style="257" customWidth="1"/>
    <col min="7193" max="7193" width="15.42578125" style="257" customWidth="1"/>
    <col min="7194" max="7194" width="15.85546875" style="257" customWidth="1"/>
    <col min="7195" max="7196" width="12.85546875" style="257" customWidth="1"/>
    <col min="7197" max="7197" width="9.140625" style="257" customWidth="1"/>
    <col min="7198" max="7198" width="12.7109375" style="257" customWidth="1"/>
    <col min="7199" max="7423" width="9.140625" style="257" customWidth="1"/>
    <col min="7424" max="7424" width="67" style="257"/>
    <col min="7425" max="7425" width="67" style="257" customWidth="1"/>
    <col min="7426" max="7426" width="29.7109375" style="257" customWidth="1"/>
    <col min="7427" max="7447" width="0" style="257" hidden="1" customWidth="1"/>
    <col min="7448" max="7448" width="15.85546875" style="257" customWidth="1"/>
    <col min="7449" max="7449" width="15.42578125" style="257" customWidth="1"/>
    <col min="7450" max="7450" width="15.85546875" style="257" customWidth="1"/>
    <col min="7451" max="7452" width="12.85546875" style="257" customWidth="1"/>
    <col min="7453" max="7453" width="9.140625" style="257" customWidth="1"/>
    <col min="7454" max="7454" width="12.7109375" style="257" customWidth="1"/>
    <col min="7455" max="7679" width="9.140625" style="257" customWidth="1"/>
    <col min="7680" max="7680" width="67" style="257"/>
    <col min="7681" max="7681" width="67" style="257" customWidth="1"/>
    <col min="7682" max="7682" width="29.7109375" style="257" customWidth="1"/>
    <col min="7683" max="7703" width="0" style="257" hidden="1" customWidth="1"/>
    <col min="7704" max="7704" width="15.85546875" style="257" customWidth="1"/>
    <col min="7705" max="7705" width="15.42578125" style="257" customWidth="1"/>
    <col min="7706" max="7706" width="15.85546875" style="257" customWidth="1"/>
    <col min="7707" max="7708" width="12.85546875" style="257" customWidth="1"/>
    <col min="7709" max="7709" width="9.140625" style="257" customWidth="1"/>
    <col min="7710" max="7710" width="12.7109375" style="257" customWidth="1"/>
    <col min="7711" max="7935" width="9.140625" style="257" customWidth="1"/>
    <col min="7936" max="7936" width="67" style="257"/>
    <col min="7937" max="7937" width="67" style="257" customWidth="1"/>
    <col min="7938" max="7938" width="29.7109375" style="257" customWidth="1"/>
    <col min="7939" max="7959" width="0" style="257" hidden="1" customWidth="1"/>
    <col min="7960" max="7960" width="15.85546875" style="257" customWidth="1"/>
    <col min="7961" max="7961" width="15.42578125" style="257" customWidth="1"/>
    <col min="7962" max="7962" width="15.85546875" style="257" customWidth="1"/>
    <col min="7963" max="7964" width="12.85546875" style="257" customWidth="1"/>
    <col min="7965" max="7965" width="9.140625" style="257" customWidth="1"/>
    <col min="7966" max="7966" width="12.7109375" style="257" customWidth="1"/>
    <col min="7967" max="8191" width="9.140625" style="257" customWidth="1"/>
    <col min="8192" max="8192" width="67" style="257"/>
    <col min="8193" max="8193" width="67" style="257" customWidth="1"/>
    <col min="8194" max="8194" width="29.7109375" style="257" customWidth="1"/>
    <col min="8195" max="8215" width="0" style="257" hidden="1" customWidth="1"/>
    <col min="8216" max="8216" width="15.85546875" style="257" customWidth="1"/>
    <col min="8217" max="8217" width="15.42578125" style="257" customWidth="1"/>
    <col min="8218" max="8218" width="15.85546875" style="257" customWidth="1"/>
    <col min="8219" max="8220" width="12.85546875" style="257" customWidth="1"/>
    <col min="8221" max="8221" width="9.140625" style="257" customWidth="1"/>
    <col min="8222" max="8222" width="12.7109375" style="257" customWidth="1"/>
    <col min="8223" max="8447" width="9.140625" style="257" customWidth="1"/>
    <col min="8448" max="8448" width="67" style="257"/>
    <col min="8449" max="8449" width="67" style="257" customWidth="1"/>
    <col min="8450" max="8450" width="29.7109375" style="257" customWidth="1"/>
    <col min="8451" max="8471" width="0" style="257" hidden="1" customWidth="1"/>
    <col min="8472" max="8472" width="15.85546875" style="257" customWidth="1"/>
    <col min="8473" max="8473" width="15.42578125" style="257" customWidth="1"/>
    <col min="8474" max="8474" width="15.85546875" style="257" customWidth="1"/>
    <col min="8475" max="8476" width="12.85546875" style="257" customWidth="1"/>
    <col min="8477" max="8477" width="9.140625" style="257" customWidth="1"/>
    <col min="8478" max="8478" width="12.7109375" style="257" customWidth="1"/>
    <col min="8479" max="8703" width="9.140625" style="257" customWidth="1"/>
    <col min="8704" max="8704" width="67" style="257"/>
    <col min="8705" max="8705" width="67" style="257" customWidth="1"/>
    <col min="8706" max="8706" width="29.7109375" style="257" customWidth="1"/>
    <col min="8707" max="8727" width="0" style="257" hidden="1" customWidth="1"/>
    <col min="8728" max="8728" width="15.85546875" style="257" customWidth="1"/>
    <col min="8729" max="8729" width="15.42578125" style="257" customWidth="1"/>
    <col min="8730" max="8730" width="15.85546875" style="257" customWidth="1"/>
    <col min="8731" max="8732" width="12.85546875" style="257" customWidth="1"/>
    <col min="8733" max="8733" width="9.140625" style="257" customWidth="1"/>
    <col min="8734" max="8734" width="12.7109375" style="257" customWidth="1"/>
    <col min="8735" max="8959" width="9.140625" style="257" customWidth="1"/>
    <col min="8960" max="8960" width="67" style="257"/>
    <col min="8961" max="8961" width="67" style="257" customWidth="1"/>
    <col min="8962" max="8962" width="29.7109375" style="257" customWidth="1"/>
    <col min="8963" max="8983" width="0" style="257" hidden="1" customWidth="1"/>
    <col min="8984" max="8984" width="15.85546875" style="257" customWidth="1"/>
    <col min="8985" max="8985" width="15.42578125" style="257" customWidth="1"/>
    <col min="8986" max="8986" width="15.85546875" style="257" customWidth="1"/>
    <col min="8987" max="8988" width="12.85546875" style="257" customWidth="1"/>
    <col min="8989" max="8989" width="9.140625" style="257" customWidth="1"/>
    <col min="8990" max="8990" width="12.7109375" style="257" customWidth="1"/>
    <col min="8991" max="9215" width="9.140625" style="257" customWidth="1"/>
    <col min="9216" max="9216" width="67" style="257"/>
    <col min="9217" max="9217" width="67" style="257" customWidth="1"/>
    <col min="9218" max="9218" width="29.7109375" style="257" customWidth="1"/>
    <col min="9219" max="9239" width="0" style="257" hidden="1" customWidth="1"/>
    <col min="9240" max="9240" width="15.85546875" style="257" customWidth="1"/>
    <col min="9241" max="9241" width="15.42578125" style="257" customWidth="1"/>
    <col min="9242" max="9242" width="15.85546875" style="257" customWidth="1"/>
    <col min="9243" max="9244" width="12.85546875" style="257" customWidth="1"/>
    <col min="9245" max="9245" width="9.140625" style="257" customWidth="1"/>
    <col min="9246" max="9246" width="12.7109375" style="257" customWidth="1"/>
    <col min="9247" max="9471" width="9.140625" style="257" customWidth="1"/>
    <col min="9472" max="9472" width="67" style="257"/>
    <col min="9473" max="9473" width="67" style="257" customWidth="1"/>
    <col min="9474" max="9474" width="29.7109375" style="257" customWidth="1"/>
    <col min="9475" max="9495" width="0" style="257" hidden="1" customWidth="1"/>
    <col min="9496" max="9496" width="15.85546875" style="257" customWidth="1"/>
    <col min="9497" max="9497" width="15.42578125" style="257" customWidth="1"/>
    <col min="9498" max="9498" width="15.85546875" style="257" customWidth="1"/>
    <col min="9499" max="9500" width="12.85546875" style="257" customWidth="1"/>
    <col min="9501" max="9501" width="9.140625" style="257" customWidth="1"/>
    <col min="9502" max="9502" width="12.7109375" style="257" customWidth="1"/>
    <col min="9503" max="9727" width="9.140625" style="257" customWidth="1"/>
    <col min="9728" max="9728" width="67" style="257"/>
    <col min="9729" max="9729" width="67" style="257" customWidth="1"/>
    <col min="9730" max="9730" width="29.7109375" style="257" customWidth="1"/>
    <col min="9731" max="9751" width="0" style="257" hidden="1" customWidth="1"/>
    <col min="9752" max="9752" width="15.85546875" style="257" customWidth="1"/>
    <col min="9753" max="9753" width="15.42578125" style="257" customWidth="1"/>
    <col min="9754" max="9754" width="15.85546875" style="257" customWidth="1"/>
    <col min="9755" max="9756" width="12.85546875" style="257" customWidth="1"/>
    <col min="9757" max="9757" width="9.140625" style="257" customWidth="1"/>
    <col min="9758" max="9758" width="12.7109375" style="257" customWidth="1"/>
    <col min="9759" max="9983" width="9.140625" style="257" customWidth="1"/>
    <col min="9984" max="9984" width="67" style="257"/>
    <col min="9985" max="9985" width="67" style="257" customWidth="1"/>
    <col min="9986" max="9986" width="29.7109375" style="257" customWidth="1"/>
    <col min="9987" max="10007" width="0" style="257" hidden="1" customWidth="1"/>
    <col min="10008" max="10008" width="15.85546875" style="257" customWidth="1"/>
    <col min="10009" max="10009" width="15.42578125" style="257" customWidth="1"/>
    <col min="10010" max="10010" width="15.85546875" style="257" customWidth="1"/>
    <col min="10011" max="10012" width="12.85546875" style="257" customWidth="1"/>
    <col min="10013" max="10013" width="9.140625" style="257" customWidth="1"/>
    <col min="10014" max="10014" width="12.7109375" style="257" customWidth="1"/>
    <col min="10015" max="10239" width="9.140625" style="257" customWidth="1"/>
    <col min="10240" max="10240" width="67" style="257"/>
    <col min="10241" max="10241" width="67" style="257" customWidth="1"/>
    <col min="10242" max="10242" width="29.7109375" style="257" customWidth="1"/>
    <col min="10243" max="10263" width="0" style="257" hidden="1" customWidth="1"/>
    <col min="10264" max="10264" width="15.85546875" style="257" customWidth="1"/>
    <col min="10265" max="10265" width="15.42578125" style="257" customWidth="1"/>
    <col min="10266" max="10266" width="15.85546875" style="257" customWidth="1"/>
    <col min="10267" max="10268" width="12.85546875" style="257" customWidth="1"/>
    <col min="10269" max="10269" width="9.140625" style="257" customWidth="1"/>
    <col min="10270" max="10270" width="12.7109375" style="257" customWidth="1"/>
    <col min="10271" max="10495" width="9.140625" style="257" customWidth="1"/>
    <col min="10496" max="10496" width="67" style="257"/>
    <col min="10497" max="10497" width="67" style="257" customWidth="1"/>
    <col min="10498" max="10498" width="29.7109375" style="257" customWidth="1"/>
    <col min="10499" max="10519" width="0" style="257" hidden="1" customWidth="1"/>
    <col min="10520" max="10520" width="15.85546875" style="257" customWidth="1"/>
    <col min="10521" max="10521" width="15.42578125" style="257" customWidth="1"/>
    <col min="10522" max="10522" width="15.85546875" style="257" customWidth="1"/>
    <col min="10523" max="10524" width="12.85546875" style="257" customWidth="1"/>
    <col min="10525" max="10525" width="9.140625" style="257" customWidth="1"/>
    <col min="10526" max="10526" width="12.7109375" style="257" customWidth="1"/>
    <col min="10527" max="10751" width="9.140625" style="257" customWidth="1"/>
    <col min="10752" max="10752" width="67" style="257"/>
    <col min="10753" max="10753" width="67" style="257" customWidth="1"/>
    <col min="10754" max="10754" width="29.7109375" style="257" customWidth="1"/>
    <col min="10755" max="10775" width="0" style="257" hidden="1" customWidth="1"/>
    <col min="10776" max="10776" width="15.85546875" style="257" customWidth="1"/>
    <col min="10777" max="10777" width="15.42578125" style="257" customWidth="1"/>
    <col min="10778" max="10778" width="15.85546875" style="257" customWidth="1"/>
    <col min="10779" max="10780" width="12.85546875" style="257" customWidth="1"/>
    <col min="10781" max="10781" width="9.140625" style="257" customWidth="1"/>
    <col min="10782" max="10782" width="12.7109375" style="257" customWidth="1"/>
    <col min="10783" max="11007" width="9.140625" style="257" customWidth="1"/>
    <col min="11008" max="11008" width="67" style="257"/>
    <col min="11009" max="11009" width="67" style="257" customWidth="1"/>
    <col min="11010" max="11010" width="29.7109375" style="257" customWidth="1"/>
    <col min="11011" max="11031" width="0" style="257" hidden="1" customWidth="1"/>
    <col min="11032" max="11032" width="15.85546875" style="257" customWidth="1"/>
    <col min="11033" max="11033" width="15.42578125" style="257" customWidth="1"/>
    <col min="11034" max="11034" width="15.85546875" style="257" customWidth="1"/>
    <col min="11035" max="11036" width="12.85546875" style="257" customWidth="1"/>
    <col min="11037" max="11037" width="9.140625" style="257" customWidth="1"/>
    <col min="11038" max="11038" width="12.7109375" style="257" customWidth="1"/>
    <col min="11039" max="11263" width="9.140625" style="257" customWidth="1"/>
    <col min="11264" max="11264" width="67" style="257"/>
    <col min="11265" max="11265" width="67" style="257" customWidth="1"/>
    <col min="11266" max="11266" width="29.7109375" style="257" customWidth="1"/>
    <col min="11267" max="11287" width="0" style="257" hidden="1" customWidth="1"/>
    <col min="11288" max="11288" width="15.85546875" style="257" customWidth="1"/>
    <col min="11289" max="11289" width="15.42578125" style="257" customWidth="1"/>
    <col min="11290" max="11290" width="15.85546875" style="257" customWidth="1"/>
    <col min="11291" max="11292" width="12.85546875" style="257" customWidth="1"/>
    <col min="11293" max="11293" width="9.140625" style="257" customWidth="1"/>
    <col min="11294" max="11294" width="12.7109375" style="257" customWidth="1"/>
    <col min="11295" max="11519" width="9.140625" style="257" customWidth="1"/>
    <col min="11520" max="11520" width="67" style="257"/>
    <col min="11521" max="11521" width="67" style="257" customWidth="1"/>
    <col min="11522" max="11522" width="29.7109375" style="257" customWidth="1"/>
    <col min="11523" max="11543" width="0" style="257" hidden="1" customWidth="1"/>
    <col min="11544" max="11544" width="15.85546875" style="257" customWidth="1"/>
    <col min="11545" max="11545" width="15.42578125" style="257" customWidth="1"/>
    <col min="11546" max="11546" width="15.85546875" style="257" customWidth="1"/>
    <col min="11547" max="11548" width="12.85546875" style="257" customWidth="1"/>
    <col min="11549" max="11549" width="9.140625" style="257" customWidth="1"/>
    <col min="11550" max="11550" width="12.7109375" style="257" customWidth="1"/>
    <col min="11551" max="11775" width="9.140625" style="257" customWidth="1"/>
    <col min="11776" max="11776" width="67" style="257"/>
    <col min="11777" max="11777" width="67" style="257" customWidth="1"/>
    <col min="11778" max="11778" width="29.7109375" style="257" customWidth="1"/>
    <col min="11779" max="11799" width="0" style="257" hidden="1" customWidth="1"/>
    <col min="11800" max="11800" width="15.85546875" style="257" customWidth="1"/>
    <col min="11801" max="11801" width="15.42578125" style="257" customWidth="1"/>
    <col min="11802" max="11802" width="15.85546875" style="257" customWidth="1"/>
    <col min="11803" max="11804" width="12.85546875" style="257" customWidth="1"/>
    <col min="11805" max="11805" width="9.140625" style="257" customWidth="1"/>
    <col min="11806" max="11806" width="12.7109375" style="257" customWidth="1"/>
    <col min="11807" max="12031" width="9.140625" style="257" customWidth="1"/>
    <col min="12032" max="12032" width="67" style="257"/>
    <col min="12033" max="12033" width="67" style="257" customWidth="1"/>
    <col min="12034" max="12034" width="29.7109375" style="257" customWidth="1"/>
    <col min="12035" max="12055" width="0" style="257" hidden="1" customWidth="1"/>
    <col min="12056" max="12056" width="15.85546875" style="257" customWidth="1"/>
    <col min="12057" max="12057" width="15.42578125" style="257" customWidth="1"/>
    <col min="12058" max="12058" width="15.85546875" style="257" customWidth="1"/>
    <col min="12059" max="12060" width="12.85546875" style="257" customWidth="1"/>
    <col min="12061" max="12061" width="9.140625" style="257" customWidth="1"/>
    <col min="12062" max="12062" width="12.7109375" style="257" customWidth="1"/>
    <col min="12063" max="12287" width="9.140625" style="257" customWidth="1"/>
    <col min="12288" max="12288" width="67" style="257"/>
    <col min="12289" max="12289" width="67" style="257" customWidth="1"/>
    <col min="12290" max="12290" width="29.7109375" style="257" customWidth="1"/>
    <col min="12291" max="12311" width="0" style="257" hidden="1" customWidth="1"/>
    <col min="12312" max="12312" width="15.85546875" style="257" customWidth="1"/>
    <col min="12313" max="12313" width="15.42578125" style="257" customWidth="1"/>
    <col min="12314" max="12314" width="15.85546875" style="257" customWidth="1"/>
    <col min="12315" max="12316" width="12.85546875" style="257" customWidth="1"/>
    <col min="12317" max="12317" width="9.140625" style="257" customWidth="1"/>
    <col min="12318" max="12318" width="12.7109375" style="257" customWidth="1"/>
    <col min="12319" max="12543" width="9.140625" style="257" customWidth="1"/>
    <col min="12544" max="12544" width="67" style="257"/>
    <col min="12545" max="12545" width="67" style="257" customWidth="1"/>
    <col min="12546" max="12546" width="29.7109375" style="257" customWidth="1"/>
    <col min="12547" max="12567" width="0" style="257" hidden="1" customWidth="1"/>
    <col min="12568" max="12568" width="15.85546875" style="257" customWidth="1"/>
    <col min="12569" max="12569" width="15.42578125" style="257" customWidth="1"/>
    <col min="12570" max="12570" width="15.85546875" style="257" customWidth="1"/>
    <col min="12571" max="12572" width="12.85546875" style="257" customWidth="1"/>
    <col min="12573" max="12573" width="9.140625" style="257" customWidth="1"/>
    <col min="12574" max="12574" width="12.7109375" style="257" customWidth="1"/>
    <col min="12575" max="12799" width="9.140625" style="257" customWidth="1"/>
    <col min="12800" max="12800" width="67" style="257"/>
    <col min="12801" max="12801" width="67" style="257" customWidth="1"/>
    <col min="12802" max="12802" width="29.7109375" style="257" customWidth="1"/>
    <col min="12803" max="12823" width="0" style="257" hidden="1" customWidth="1"/>
    <col min="12824" max="12824" width="15.85546875" style="257" customWidth="1"/>
    <col min="12825" max="12825" width="15.42578125" style="257" customWidth="1"/>
    <col min="12826" max="12826" width="15.85546875" style="257" customWidth="1"/>
    <col min="12827" max="12828" width="12.85546875" style="257" customWidth="1"/>
    <col min="12829" max="12829" width="9.140625" style="257" customWidth="1"/>
    <col min="12830" max="12830" width="12.7109375" style="257" customWidth="1"/>
    <col min="12831" max="13055" width="9.140625" style="257" customWidth="1"/>
    <col min="13056" max="13056" width="67" style="257"/>
    <col min="13057" max="13057" width="67" style="257" customWidth="1"/>
    <col min="13058" max="13058" width="29.7109375" style="257" customWidth="1"/>
    <col min="13059" max="13079" width="0" style="257" hidden="1" customWidth="1"/>
    <col min="13080" max="13080" width="15.85546875" style="257" customWidth="1"/>
    <col min="13081" max="13081" width="15.42578125" style="257" customWidth="1"/>
    <col min="13082" max="13082" width="15.85546875" style="257" customWidth="1"/>
    <col min="13083" max="13084" width="12.85546875" style="257" customWidth="1"/>
    <col min="13085" max="13085" width="9.140625" style="257" customWidth="1"/>
    <col min="13086" max="13086" width="12.7109375" style="257" customWidth="1"/>
    <col min="13087" max="13311" width="9.140625" style="257" customWidth="1"/>
    <col min="13312" max="13312" width="67" style="257"/>
    <col min="13313" max="13313" width="67" style="257" customWidth="1"/>
    <col min="13314" max="13314" width="29.7109375" style="257" customWidth="1"/>
    <col min="13315" max="13335" width="0" style="257" hidden="1" customWidth="1"/>
    <col min="13336" max="13336" width="15.85546875" style="257" customWidth="1"/>
    <col min="13337" max="13337" width="15.42578125" style="257" customWidth="1"/>
    <col min="13338" max="13338" width="15.85546875" style="257" customWidth="1"/>
    <col min="13339" max="13340" width="12.85546875" style="257" customWidth="1"/>
    <col min="13341" max="13341" width="9.140625" style="257" customWidth="1"/>
    <col min="13342" max="13342" width="12.7109375" style="257" customWidth="1"/>
    <col min="13343" max="13567" width="9.140625" style="257" customWidth="1"/>
    <col min="13568" max="13568" width="67" style="257"/>
    <col min="13569" max="13569" width="67" style="257" customWidth="1"/>
    <col min="13570" max="13570" width="29.7109375" style="257" customWidth="1"/>
    <col min="13571" max="13591" width="0" style="257" hidden="1" customWidth="1"/>
    <col min="13592" max="13592" width="15.85546875" style="257" customWidth="1"/>
    <col min="13593" max="13593" width="15.42578125" style="257" customWidth="1"/>
    <col min="13594" max="13594" width="15.85546875" style="257" customWidth="1"/>
    <col min="13595" max="13596" width="12.85546875" style="257" customWidth="1"/>
    <col min="13597" max="13597" width="9.140625" style="257" customWidth="1"/>
    <col min="13598" max="13598" width="12.7109375" style="257" customWidth="1"/>
    <col min="13599" max="13823" width="9.140625" style="257" customWidth="1"/>
    <col min="13824" max="13824" width="67" style="257"/>
    <col min="13825" max="13825" width="67" style="257" customWidth="1"/>
    <col min="13826" max="13826" width="29.7109375" style="257" customWidth="1"/>
    <col min="13827" max="13847" width="0" style="257" hidden="1" customWidth="1"/>
    <col min="13848" max="13848" width="15.85546875" style="257" customWidth="1"/>
    <col min="13849" max="13849" width="15.42578125" style="257" customWidth="1"/>
    <col min="13850" max="13850" width="15.85546875" style="257" customWidth="1"/>
    <col min="13851" max="13852" width="12.85546875" style="257" customWidth="1"/>
    <col min="13853" max="13853" width="9.140625" style="257" customWidth="1"/>
    <col min="13854" max="13854" width="12.7109375" style="257" customWidth="1"/>
    <col min="13855" max="14079" width="9.140625" style="257" customWidth="1"/>
    <col min="14080" max="14080" width="67" style="257"/>
    <col min="14081" max="14081" width="67" style="257" customWidth="1"/>
    <col min="14082" max="14082" width="29.7109375" style="257" customWidth="1"/>
    <col min="14083" max="14103" width="0" style="257" hidden="1" customWidth="1"/>
    <col min="14104" max="14104" width="15.85546875" style="257" customWidth="1"/>
    <col min="14105" max="14105" width="15.42578125" style="257" customWidth="1"/>
    <col min="14106" max="14106" width="15.85546875" style="257" customWidth="1"/>
    <col min="14107" max="14108" width="12.85546875" style="257" customWidth="1"/>
    <col min="14109" max="14109" width="9.140625" style="257" customWidth="1"/>
    <col min="14110" max="14110" width="12.7109375" style="257" customWidth="1"/>
    <col min="14111" max="14335" width="9.140625" style="257" customWidth="1"/>
    <col min="14336" max="14336" width="67" style="257"/>
    <col min="14337" max="14337" width="67" style="257" customWidth="1"/>
    <col min="14338" max="14338" width="29.7109375" style="257" customWidth="1"/>
    <col min="14339" max="14359" width="0" style="257" hidden="1" customWidth="1"/>
    <col min="14360" max="14360" width="15.85546875" style="257" customWidth="1"/>
    <col min="14361" max="14361" width="15.42578125" style="257" customWidth="1"/>
    <col min="14362" max="14362" width="15.85546875" style="257" customWidth="1"/>
    <col min="14363" max="14364" width="12.85546875" style="257" customWidth="1"/>
    <col min="14365" max="14365" width="9.140625" style="257" customWidth="1"/>
    <col min="14366" max="14366" width="12.7109375" style="257" customWidth="1"/>
    <col min="14367" max="14591" width="9.140625" style="257" customWidth="1"/>
    <col min="14592" max="14592" width="67" style="257"/>
    <col min="14593" max="14593" width="67" style="257" customWidth="1"/>
    <col min="14594" max="14594" width="29.7109375" style="257" customWidth="1"/>
    <col min="14595" max="14615" width="0" style="257" hidden="1" customWidth="1"/>
    <col min="14616" max="14616" width="15.85546875" style="257" customWidth="1"/>
    <col min="14617" max="14617" width="15.42578125" style="257" customWidth="1"/>
    <col min="14618" max="14618" width="15.85546875" style="257" customWidth="1"/>
    <col min="14619" max="14620" width="12.85546875" style="257" customWidth="1"/>
    <col min="14621" max="14621" width="9.140625" style="257" customWidth="1"/>
    <col min="14622" max="14622" width="12.7109375" style="257" customWidth="1"/>
    <col min="14623" max="14847" width="9.140625" style="257" customWidth="1"/>
    <col min="14848" max="14848" width="67" style="257"/>
    <col min="14849" max="14849" width="67" style="257" customWidth="1"/>
    <col min="14850" max="14850" width="29.7109375" style="257" customWidth="1"/>
    <col min="14851" max="14871" width="0" style="257" hidden="1" customWidth="1"/>
    <col min="14872" max="14872" width="15.85546875" style="257" customWidth="1"/>
    <col min="14873" max="14873" width="15.42578125" style="257" customWidth="1"/>
    <col min="14874" max="14874" width="15.85546875" style="257" customWidth="1"/>
    <col min="14875" max="14876" width="12.85546875" style="257" customWidth="1"/>
    <col min="14877" max="14877" width="9.140625" style="257" customWidth="1"/>
    <col min="14878" max="14878" width="12.7109375" style="257" customWidth="1"/>
    <col min="14879" max="15103" width="9.140625" style="257" customWidth="1"/>
    <col min="15104" max="15104" width="67" style="257"/>
    <col min="15105" max="15105" width="67" style="257" customWidth="1"/>
    <col min="15106" max="15106" width="29.7109375" style="257" customWidth="1"/>
    <col min="15107" max="15127" width="0" style="257" hidden="1" customWidth="1"/>
    <col min="15128" max="15128" width="15.85546875" style="257" customWidth="1"/>
    <col min="15129" max="15129" width="15.42578125" style="257" customWidth="1"/>
    <col min="15130" max="15130" width="15.85546875" style="257" customWidth="1"/>
    <col min="15131" max="15132" width="12.85546875" style="257" customWidth="1"/>
    <col min="15133" max="15133" width="9.140625" style="257" customWidth="1"/>
    <col min="15134" max="15134" width="12.7109375" style="257" customWidth="1"/>
    <col min="15135" max="15359" width="9.140625" style="257" customWidth="1"/>
    <col min="15360" max="15360" width="67" style="257"/>
    <col min="15361" max="15361" width="67" style="257" customWidth="1"/>
    <col min="15362" max="15362" width="29.7109375" style="257" customWidth="1"/>
    <col min="15363" max="15383" width="0" style="257" hidden="1" customWidth="1"/>
    <col min="15384" max="15384" width="15.85546875" style="257" customWidth="1"/>
    <col min="15385" max="15385" width="15.42578125" style="257" customWidth="1"/>
    <col min="15386" max="15386" width="15.85546875" style="257" customWidth="1"/>
    <col min="15387" max="15388" width="12.85546875" style="257" customWidth="1"/>
    <col min="15389" max="15389" width="9.140625" style="257" customWidth="1"/>
    <col min="15390" max="15390" width="12.7109375" style="257" customWidth="1"/>
    <col min="15391" max="15615" width="9.140625" style="257" customWidth="1"/>
    <col min="15616" max="15616" width="67" style="257"/>
    <col min="15617" max="15617" width="67" style="257" customWidth="1"/>
    <col min="15618" max="15618" width="29.7109375" style="257" customWidth="1"/>
    <col min="15619" max="15639" width="0" style="257" hidden="1" customWidth="1"/>
    <col min="15640" max="15640" width="15.85546875" style="257" customWidth="1"/>
    <col min="15641" max="15641" width="15.42578125" style="257" customWidth="1"/>
    <col min="15642" max="15642" width="15.85546875" style="257" customWidth="1"/>
    <col min="15643" max="15644" width="12.85546875" style="257" customWidth="1"/>
    <col min="15645" max="15645" width="9.140625" style="257" customWidth="1"/>
    <col min="15646" max="15646" width="12.7109375" style="257" customWidth="1"/>
    <col min="15647" max="15871" width="9.140625" style="257" customWidth="1"/>
    <col min="15872" max="15872" width="67" style="257"/>
    <col min="15873" max="15873" width="67" style="257" customWidth="1"/>
    <col min="15874" max="15874" width="29.7109375" style="257" customWidth="1"/>
    <col min="15875" max="15895" width="0" style="257" hidden="1" customWidth="1"/>
    <col min="15896" max="15896" width="15.85546875" style="257" customWidth="1"/>
    <col min="15897" max="15897" width="15.42578125" style="257" customWidth="1"/>
    <col min="15898" max="15898" width="15.85546875" style="257" customWidth="1"/>
    <col min="15899" max="15900" width="12.85546875" style="257" customWidth="1"/>
    <col min="15901" max="15901" width="9.140625" style="257" customWidth="1"/>
    <col min="15902" max="15902" width="12.7109375" style="257" customWidth="1"/>
    <col min="15903" max="16127" width="9.140625" style="257" customWidth="1"/>
    <col min="16128" max="16128" width="67" style="257"/>
    <col min="16129" max="16129" width="67" style="257" customWidth="1"/>
    <col min="16130" max="16130" width="29.7109375" style="257" customWidth="1"/>
    <col min="16131" max="16151" width="0" style="257" hidden="1" customWidth="1"/>
    <col min="16152" max="16152" width="15.85546875" style="257" customWidth="1"/>
    <col min="16153" max="16153" width="15.42578125" style="257" customWidth="1"/>
    <col min="16154" max="16154" width="15.85546875" style="257" customWidth="1"/>
    <col min="16155" max="16156" width="12.85546875" style="257" customWidth="1"/>
    <col min="16157" max="16157" width="9.140625" style="257" customWidth="1"/>
    <col min="16158" max="16158" width="12.7109375" style="257" customWidth="1"/>
    <col min="16159" max="16383" width="9.140625" style="257" customWidth="1"/>
    <col min="16384" max="16384" width="67" style="257"/>
  </cols>
  <sheetData>
    <row r="1" spans="1:27" s="255" customFormat="1" ht="15" customHeight="1" x14ac:dyDescent="0.25">
      <c r="B1" s="412" t="s">
        <v>1040</v>
      </c>
      <c r="C1" s="412"/>
      <c r="D1" s="412"/>
      <c r="E1" s="412"/>
      <c r="F1" s="412"/>
      <c r="G1" s="412"/>
      <c r="H1" s="412"/>
      <c r="I1" s="412"/>
      <c r="J1" s="412"/>
      <c r="K1" s="412"/>
      <c r="L1" s="412"/>
      <c r="M1" s="412"/>
      <c r="N1" s="412"/>
      <c r="O1" s="412"/>
      <c r="P1" s="412"/>
      <c r="Q1" s="412"/>
      <c r="R1" s="412"/>
      <c r="S1" s="412"/>
      <c r="T1" s="412"/>
      <c r="U1" s="412"/>
      <c r="V1" s="412"/>
      <c r="W1" s="412"/>
      <c r="X1" s="412"/>
      <c r="Y1" s="412"/>
      <c r="Z1" s="412"/>
      <c r="AA1" s="412"/>
    </row>
    <row r="2" spans="1:27" s="255" customFormat="1" ht="15" customHeight="1" x14ac:dyDescent="0.25">
      <c r="B2" s="412" t="s">
        <v>1041</v>
      </c>
      <c r="C2" s="412"/>
      <c r="D2" s="412"/>
      <c r="E2" s="412"/>
      <c r="F2" s="412"/>
      <c r="G2" s="412"/>
      <c r="H2" s="412"/>
      <c r="I2" s="412"/>
      <c r="J2" s="412"/>
      <c r="K2" s="412"/>
      <c r="L2" s="412"/>
      <c r="M2" s="412"/>
      <c r="N2" s="412"/>
      <c r="O2" s="412"/>
      <c r="P2" s="412"/>
      <c r="Q2" s="412"/>
      <c r="R2" s="412"/>
      <c r="S2" s="412"/>
      <c r="T2" s="412"/>
      <c r="U2" s="412"/>
      <c r="V2" s="412"/>
      <c r="W2" s="412"/>
      <c r="X2" s="412"/>
      <c r="Y2" s="412"/>
      <c r="Z2" s="412"/>
      <c r="AA2" s="412"/>
    </row>
    <row r="3" spans="1:27" s="255" customFormat="1" ht="15" customHeight="1" x14ac:dyDescent="0.25">
      <c r="B3" s="412" t="s">
        <v>1042</v>
      </c>
      <c r="C3" s="412"/>
      <c r="D3" s="412"/>
      <c r="E3" s="412"/>
      <c r="F3" s="412"/>
      <c r="G3" s="412"/>
      <c r="H3" s="412"/>
      <c r="I3" s="412"/>
      <c r="J3" s="412"/>
      <c r="K3" s="412"/>
      <c r="L3" s="412"/>
      <c r="M3" s="412"/>
      <c r="N3" s="412"/>
      <c r="O3" s="412"/>
      <c r="P3" s="412"/>
      <c r="Q3" s="412"/>
      <c r="R3" s="412"/>
      <c r="S3" s="412"/>
      <c r="T3" s="412"/>
      <c r="U3" s="412"/>
      <c r="V3" s="412"/>
      <c r="W3" s="412"/>
      <c r="X3" s="412"/>
      <c r="Y3" s="412"/>
      <c r="Z3" s="412"/>
      <c r="AA3" s="412"/>
    </row>
    <row r="4" spans="1:27" s="255" customFormat="1" ht="15" customHeight="1" x14ac:dyDescent="0.25">
      <c r="B4" s="412" t="s">
        <v>1043</v>
      </c>
      <c r="C4" s="412"/>
      <c r="D4" s="412"/>
      <c r="E4" s="412"/>
      <c r="F4" s="412"/>
      <c r="G4" s="412"/>
      <c r="H4" s="412"/>
      <c r="I4" s="412"/>
      <c r="J4" s="412"/>
      <c r="K4" s="412"/>
      <c r="L4" s="412"/>
      <c r="M4" s="412"/>
      <c r="N4" s="412"/>
      <c r="O4" s="412"/>
      <c r="P4" s="412"/>
      <c r="Q4" s="412"/>
      <c r="R4" s="412"/>
      <c r="S4" s="412"/>
      <c r="T4" s="412"/>
      <c r="U4" s="412"/>
      <c r="V4" s="412"/>
      <c r="W4" s="412"/>
      <c r="X4" s="412"/>
      <c r="Y4" s="412"/>
      <c r="Z4" s="412"/>
      <c r="AA4" s="412"/>
    </row>
    <row r="5" spans="1:27" ht="1.5" customHeight="1" x14ac:dyDescent="0.25">
      <c r="A5" s="389" t="s">
        <v>1038</v>
      </c>
      <c r="B5" s="389"/>
      <c r="C5" s="389"/>
      <c r="D5" s="389"/>
      <c r="E5" s="389"/>
      <c r="F5" s="389"/>
      <c r="G5" s="389"/>
      <c r="H5" s="389"/>
      <c r="I5" s="389"/>
      <c r="J5" s="389"/>
      <c r="K5" s="389"/>
      <c r="L5" s="389"/>
      <c r="M5" s="389"/>
      <c r="N5" s="389"/>
      <c r="O5" s="389"/>
      <c r="P5" s="389"/>
      <c r="Q5" s="389"/>
      <c r="R5" s="389"/>
      <c r="S5" s="389"/>
      <c r="T5" s="389"/>
      <c r="U5" s="389"/>
      <c r="V5" s="389"/>
      <c r="W5" s="389"/>
      <c r="X5" s="389"/>
      <c r="Y5" s="390"/>
      <c r="Z5" s="390"/>
      <c r="AA5" s="390"/>
    </row>
    <row r="6" spans="1:27" ht="66" customHeight="1" x14ac:dyDescent="0.25">
      <c r="A6" s="391"/>
      <c r="B6" s="391"/>
      <c r="C6" s="391"/>
      <c r="D6" s="391"/>
      <c r="E6" s="391"/>
      <c r="F6" s="391"/>
      <c r="G6" s="391"/>
      <c r="H6" s="391"/>
      <c r="I6" s="391"/>
      <c r="J6" s="391"/>
      <c r="K6" s="391"/>
      <c r="L6" s="391"/>
      <c r="M6" s="391"/>
      <c r="N6" s="391"/>
      <c r="O6" s="391"/>
      <c r="P6" s="391"/>
      <c r="Q6" s="391"/>
      <c r="R6" s="391"/>
      <c r="S6" s="391"/>
      <c r="T6" s="391"/>
      <c r="U6" s="391"/>
      <c r="V6" s="391"/>
      <c r="W6" s="391"/>
      <c r="X6" s="391"/>
      <c r="Y6" s="392"/>
      <c r="Z6" s="392"/>
      <c r="AA6" s="392"/>
    </row>
    <row r="7" spans="1:27" ht="15" customHeight="1" x14ac:dyDescent="0.25">
      <c r="A7" s="396" t="s">
        <v>869</v>
      </c>
      <c r="B7" s="397" t="s">
        <v>870</v>
      </c>
      <c r="C7" s="395" t="s">
        <v>871</v>
      </c>
      <c r="D7" s="395" t="s">
        <v>872</v>
      </c>
      <c r="E7" s="393" t="s">
        <v>873</v>
      </c>
      <c r="F7" s="395" t="s">
        <v>874</v>
      </c>
      <c r="G7" s="393" t="s">
        <v>875</v>
      </c>
      <c r="H7" s="395" t="s">
        <v>876</v>
      </c>
      <c r="I7" s="393" t="s">
        <v>877</v>
      </c>
      <c r="J7" s="395" t="s">
        <v>878</v>
      </c>
      <c r="K7" s="393" t="s">
        <v>879</v>
      </c>
      <c r="L7" s="395" t="s">
        <v>880</v>
      </c>
      <c r="M7" s="393" t="s">
        <v>881</v>
      </c>
      <c r="N7" s="395" t="s">
        <v>882</v>
      </c>
      <c r="O7" s="393" t="s">
        <v>883</v>
      </c>
      <c r="P7" s="395" t="s">
        <v>884</v>
      </c>
      <c r="Q7" s="393" t="s">
        <v>885</v>
      </c>
      <c r="R7" s="395" t="s">
        <v>886</v>
      </c>
      <c r="S7" s="393" t="s">
        <v>887</v>
      </c>
      <c r="T7" s="395" t="s">
        <v>888</v>
      </c>
      <c r="U7" s="393" t="s">
        <v>889</v>
      </c>
      <c r="V7" s="395" t="s">
        <v>890</v>
      </c>
      <c r="W7" s="393" t="s">
        <v>891</v>
      </c>
      <c r="X7" s="395" t="s">
        <v>892</v>
      </c>
      <c r="Y7" s="393" t="s">
        <v>893</v>
      </c>
      <c r="Z7" s="395" t="s">
        <v>1009</v>
      </c>
      <c r="AA7" s="395" t="s">
        <v>1010</v>
      </c>
    </row>
    <row r="8" spans="1:27" ht="37.5" customHeight="1" x14ac:dyDescent="0.25">
      <c r="A8" s="396"/>
      <c r="B8" s="397"/>
      <c r="C8" s="395"/>
      <c r="D8" s="395"/>
      <c r="E8" s="394"/>
      <c r="F8" s="395"/>
      <c r="G8" s="394"/>
      <c r="H8" s="395"/>
      <c r="I8" s="394"/>
      <c r="J8" s="395"/>
      <c r="K8" s="394"/>
      <c r="L8" s="395"/>
      <c r="M8" s="394"/>
      <c r="N8" s="395"/>
      <c r="O8" s="394"/>
      <c r="P8" s="395"/>
      <c r="Q8" s="394"/>
      <c r="R8" s="395"/>
      <c r="S8" s="394"/>
      <c r="T8" s="395"/>
      <c r="U8" s="394"/>
      <c r="V8" s="395"/>
      <c r="W8" s="394"/>
      <c r="X8" s="395"/>
      <c r="Y8" s="394"/>
      <c r="Z8" s="395"/>
      <c r="AA8" s="395"/>
    </row>
    <row r="9" spans="1:27" s="262" customFormat="1" x14ac:dyDescent="0.25">
      <c r="A9" s="258">
        <v>1</v>
      </c>
      <c r="B9" s="259">
        <v>2</v>
      </c>
      <c r="C9" s="259">
        <v>3</v>
      </c>
      <c r="D9" s="260" t="s">
        <v>492</v>
      </c>
      <c r="E9" s="261">
        <v>5</v>
      </c>
      <c r="F9" s="261">
        <v>6</v>
      </c>
      <c r="G9" s="261">
        <v>5</v>
      </c>
      <c r="H9" s="261">
        <v>6</v>
      </c>
      <c r="I9" s="261">
        <v>5</v>
      </c>
      <c r="J9" s="261">
        <v>6</v>
      </c>
      <c r="K9" s="261">
        <v>5</v>
      </c>
      <c r="L9" s="261">
        <v>6</v>
      </c>
      <c r="M9" s="261">
        <v>5</v>
      </c>
      <c r="N9" s="261">
        <v>6</v>
      </c>
      <c r="O9" s="261">
        <v>5</v>
      </c>
      <c r="P9" s="261">
        <v>6</v>
      </c>
      <c r="Q9" s="261">
        <v>5</v>
      </c>
      <c r="R9" s="261">
        <v>6</v>
      </c>
      <c r="S9" s="261">
        <v>5</v>
      </c>
      <c r="T9" s="261">
        <v>6</v>
      </c>
      <c r="U9" s="261">
        <v>5</v>
      </c>
      <c r="V9" s="261">
        <v>6</v>
      </c>
      <c r="W9" s="261">
        <v>5</v>
      </c>
      <c r="X9" s="261">
        <v>6</v>
      </c>
      <c r="Y9" s="261">
        <v>5</v>
      </c>
      <c r="Z9" s="261">
        <v>6</v>
      </c>
      <c r="AA9" s="261">
        <v>3</v>
      </c>
    </row>
    <row r="10" spans="1:27" ht="25.5" x14ac:dyDescent="0.25">
      <c r="A10" s="398" t="s">
        <v>894</v>
      </c>
      <c r="B10" s="399" t="s">
        <v>895</v>
      </c>
      <c r="C10" s="400">
        <f>SUM(C11+C16+C21)</f>
        <v>102411.2</v>
      </c>
      <c r="D10" s="400">
        <f>SUM(D11+D16+D21)</f>
        <v>102411.20000000001</v>
      </c>
      <c r="E10" s="400">
        <f>SUM(E11+E16+E21)</f>
        <v>0</v>
      </c>
      <c r="F10" s="400">
        <f>SUM(D10:E10)</f>
        <v>102411.20000000001</v>
      </c>
      <c r="G10" s="400">
        <f>SUM(G11+G16+G21)</f>
        <v>-10617</v>
      </c>
      <c r="H10" s="400">
        <f>SUM(F10:G10)</f>
        <v>91794.200000000012</v>
      </c>
      <c r="I10" s="400">
        <f>SUM(I11+I16+I21)</f>
        <v>0</v>
      </c>
      <c r="J10" s="400">
        <f>SUM(H10:I10)</f>
        <v>91794.200000000012</v>
      </c>
      <c r="K10" s="400">
        <f>SUM(K11+K16+K21)</f>
        <v>0</v>
      </c>
      <c r="L10" s="400">
        <f>SUM(J10:K10)</f>
        <v>91794.200000000012</v>
      </c>
      <c r="M10" s="400">
        <f>SUM(M11+M16+M21)</f>
        <v>-1540.5</v>
      </c>
      <c r="N10" s="400">
        <f>SUM(L10:M10)</f>
        <v>90253.700000000012</v>
      </c>
      <c r="O10" s="400">
        <f>SUM(O11+O16+O21)</f>
        <v>0</v>
      </c>
      <c r="P10" s="400">
        <f>SUM(N10:O10)</f>
        <v>90253.700000000012</v>
      </c>
      <c r="Q10" s="400">
        <f>SUM(Q11+Q16+Q21)</f>
        <v>2350</v>
      </c>
      <c r="R10" s="400">
        <f>SUM(P10:Q10)</f>
        <v>92603.700000000012</v>
      </c>
      <c r="S10" s="400">
        <f>SUM(S11+S16+S21)</f>
        <v>-3621.4</v>
      </c>
      <c r="T10" s="400">
        <f>SUM(R10:S10)</f>
        <v>88982.300000000017</v>
      </c>
      <c r="U10" s="400">
        <f>SUM(U11+U16+U21)</f>
        <v>0</v>
      </c>
      <c r="V10" s="400">
        <f>SUM(T10:U10)</f>
        <v>88982.300000000017</v>
      </c>
      <c r="W10" s="400">
        <f>SUM(W11+W16+W21)</f>
        <v>211.80000000000291</v>
      </c>
      <c r="X10" s="400">
        <f>SUM(V10:W10)</f>
        <v>89194.10000000002</v>
      </c>
      <c r="Y10" s="400">
        <f>SUM(Y11+Y16+Y21)</f>
        <v>-1379.9</v>
      </c>
      <c r="Z10" s="400">
        <f>SUM(X10:Y10)</f>
        <v>87814.200000000026</v>
      </c>
      <c r="AA10" s="400">
        <v>50000</v>
      </c>
    </row>
    <row r="11" spans="1:27" ht="25.5" x14ac:dyDescent="0.25">
      <c r="A11" s="398" t="s">
        <v>896</v>
      </c>
      <c r="B11" s="399" t="s">
        <v>897</v>
      </c>
      <c r="C11" s="400">
        <f>C13</f>
        <v>0</v>
      </c>
      <c r="D11" s="400">
        <f>D13</f>
        <v>0</v>
      </c>
      <c r="E11" s="400">
        <f>E13</f>
        <v>0</v>
      </c>
      <c r="F11" s="400">
        <f t="shared" ref="F11:F62" si="0">SUM(D11:E11)</f>
        <v>0</v>
      </c>
      <c r="G11" s="400">
        <f>G13</f>
        <v>0</v>
      </c>
      <c r="H11" s="400">
        <f t="shared" ref="H11:H62" si="1">SUM(F11:G11)</f>
        <v>0</v>
      </c>
      <c r="I11" s="400">
        <f>I13</f>
        <v>0</v>
      </c>
      <c r="J11" s="400">
        <f t="shared" ref="J11:J62" si="2">SUM(H11:I11)</f>
        <v>0</v>
      </c>
      <c r="K11" s="400">
        <f>K13</f>
        <v>0</v>
      </c>
      <c r="L11" s="400">
        <f t="shared" ref="L11:L62" si="3">SUM(J11:K11)</f>
        <v>0</v>
      </c>
      <c r="M11" s="400">
        <f>M13</f>
        <v>0</v>
      </c>
      <c r="N11" s="400">
        <f t="shared" ref="N11:N62" si="4">SUM(L11:M11)</f>
        <v>0</v>
      </c>
      <c r="O11" s="400">
        <f>O13</f>
        <v>0</v>
      </c>
      <c r="P11" s="400">
        <f t="shared" ref="P11:P62" si="5">SUM(N11:O11)</f>
        <v>0</v>
      </c>
      <c r="Q11" s="400">
        <f>Q13</f>
        <v>0</v>
      </c>
      <c r="R11" s="400">
        <f t="shared" ref="R11:R62" si="6">SUM(P11:Q11)</f>
        <v>0</v>
      </c>
      <c r="S11" s="400">
        <f>S13</f>
        <v>0</v>
      </c>
      <c r="T11" s="400">
        <f t="shared" ref="T11:T62" si="7">SUM(R11:S11)</f>
        <v>0</v>
      </c>
      <c r="U11" s="400">
        <f>U13</f>
        <v>0</v>
      </c>
      <c r="V11" s="400">
        <f t="shared" ref="V11:V62" si="8">SUM(T11:U11)</f>
        <v>0</v>
      </c>
      <c r="W11" s="400">
        <f>W13</f>
        <v>0</v>
      </c>
      <c r="X11" s="400">
        <f t="shared" ref="X11:X62" si="9">SUM(V11:W11)</f>
        <v>0</v>
      </c>
      <c r="Y11" s="400">
        <f>Y13</f>
        <v>0</v>
      </c>
      <c r="Z11" s="400">
        <f t="shared" ref="Z11:AA62" si="10">SUM(X11:Y11)</f>
        <v>0</v>
      </c>
      <c r="AA11" s="400">
        <f t="shared" si="10"/>
        <v>0</v>
      </c>
    </row>
    <row r="12" spans="1:27" ht="25.5" x14ac:dyDescent="0.25">
      <c r="A12" s="401" t="s">
        <v>898</v>
      </c>
      <c r="B12" s="402" t="s">
        <v>899</v>
      </c>
      <c r="C12" s="403" t="s">
        <v>900</v>
      </c>
      <c r="D12" s="403" t="s">
        <v>901</v>
      </c>
      <c r="E12" s="403" t="s">
        <v>900</v>
      </c>
      <c r="F12" s="400">
        <f t="shared" si="0"/>
        <v>0</v>
      </c>
      <c r="G12" s="403" t="s">
        <v>900</v>
      </c>
      <c r="H12" s="400">
        <f t="shared" si="1"/>
        <v>0</v>
      </c>
      <c r="I12" s="403" t="s">
        <v>900</v>
      </c>
      <c r="J12" s="400">
        <f t="shared" si="2"/>
        <v>0</v>
      </c>
      <c r="K12" s="403" t="s">
        <v>902</v>
      </c>
      <c r="L12" s="400">
        <f t="shared" si="3"/>
        <v>0</v>
      </c>
      <c r="M12" s="403" t="s">
        <v>902</v>
      </c>
      <c r="N12" s="400">
        <f t="shared" si="4"/>
        <v>0</v>
      </c>
      <c r="O12" s="403" t="s">
        <v>902</v>
      </c>
      <c r="P12" s="400">
        <f t="shared" si="5"/>
        <v>0</v>
      </c>
      <c r="Q12" s="403" t="s">
        <v>902</v>
      </c>
      <c r="R12" s="400">
        <f t="shared" si="6"/>
        <v>0</v>
      </c>
      <c r="S12" s="403" t="s">
        <v>902</v>
      </c>
      <c r="T12" s="400">
        <f t="shared" si="7"/>
        <v>0</v>
      </c>
      <c r="U12" s="403" t="s">
        <v>902</v>
      </c>
      <c r="V12" s="400">
        <f t="shared" si="8"/>
        <v>0</v>
      </c>
      <c r="W12" s="403" t="s">
        <v>902</v>
      </c>
      <c r="X12" s="400">
        <f t="shared" si="9"/>
        <v>0</v>
      </c>
      <c r="Y12" s="403" t="s">
        <v>902</v>
      </c>
      <c r="Z12" s="400">
        <f t="shared" si="10"/>
        <v>0</v>
      </c>
      <c r="AA12" s="400">
        <f t="shared" si="10"/>
        <v>0</v>
      </c>
    </row>
    <row r="13" spans="1:27" ht="25.5" x14ac:dyDescent="0.25">
      <c r="A13" s="401" t="s">
        <v>903</v>
      </c>
      <c r="B13" s="402" t="s">
        <v>904</v>
      </c>
      <c r="C13" s="404">
        <f>C15</f>
        <v>0</v>
      </c>
      <c r="D13" s="404">
        <f>D15</f>
        <v>0</v>
      </c>
      <c r="E13" s="404">
        <v>0</v>
      </c>
      <c r="F13" s="400">
        <f t="shared" si="0"/>
        <v>0</v>
      </c>
      <c r="G13" s="404">
        <v>0</v>
      </c>
      <c r="H13" s="400">
        <f t="shared" si="1"/>
        <v>0</v>
      </c>
      <c r="I13" s="404">
        <v>0</v>
      </c>
      <c r="J13" s="400">
        <f t="shared" si="2"/>
        <v>0</v>
      </c>
      <c r="K13" s="404">
        <v>0</v>
      </c>
      <c r="L13" s="400">
        <f t="shared" si="3"/>
        <v>0</v>
      </c>
      <c r="M13" s="404">
        <v>0</v>
      </c>
      <c r="N13" s="400">
        <f t="shared" si="4"/>
        <v>0</v>
      </c>
      <c r="O13" s="404">
        <v>0</v>
      </c>
      <c r="P13" s="400">
        <f t="shared" si="5"/>
        <v>0</v>
      </c>
      <c r="Q13" s="404">
        <v>0</v>
      </c>
      <c r="R13" s="400">
        <f t="shared" si="6"/>
        <v>0</v>
      </c>
      <c r="S13" s="404">
        <v>0</v>
      </c>
      <c r="T13" s="400">
        <f t="shared" si="7"/>
        <v>0</v>
      </c>
      <c r="U13" s="404">
        <v>0</v>
      </c>
      <c r="V13" s="400">
        <f t="shared" si="8"/>
        <v>0</v>
      </c>
      <c r="W13" s="404">
        <v>0</v>
      </c>
      <c r="X13" s="400">
        <f t="shared" si="9"/>
        <v>0</v>
      </c>
      <c r="Y13" s="404">
        <v>0</v>
      </c>
      <c r="Z13" s="400">
        <f t="shared" si="10"/>
        <v>0</v>
      </c>
      <c r="AA13" s="400">
        <f t="shared" si="10"/>
        <v>0</v>
      </c>
    </row>
    <row r="14" spans="1:27" ht="25.5" x14ac:dyDescent="0.25">
      <c r="A14" s="401" t="s">
        <v>905</v>
      </c>
      <c r="B14" s="402" t="s">
        <v>906</v>
      </c>
      <c r="C14" s="405">
        <f>SUM(C15)</f>
        <v>0</v>
      </c>
      <c r="D14" s="405">
        <f>SUM(D15)</f>
        <v>0</v>
      </c>
      <c r="E14" s="405">
        <f>SUM(E15)</f>
        <v>0</v>
      </c>
      <c r="F14" s="400">
        <f t="shared" si="0"/>
        <v>0</v>
      </c>
      <c r="G14" s="405">
        <f>SUM(G15)</f>
        <v>0</v>
      </c>
      <c r="H14" s="400">
        <f t="shared" si="1"/>
        <v>0</v>
      </c>
      <c r="I14" s="405">
        <f>SUM(I15)</f>
        <v>0</v>
      </c>
      <c r="J14" s="400">
        <f t="shared" si="2"/>
        <v>0</v>
      </c>
      <c r="K14" s="405">
        <f>SUM(K15)</f>
        <v>0</v>
      </c>
      <c r="L14" s="400">
        <f t="shared" si="3"/>
        <v>0</v>
      </c>
      <c r="M14" s="405">
        <f>SUM(M15)</f>
        <v>0</v>
      </c>
      <c r="N14" s="400">
        <f t="shared" si="4"/>
        <v>0</v>
      </c>
      <c r="O14" s="405">
        <f>SUM(O15)</f>
        <v>0</v>
      </c>
      <c r="P14" s="400">
        <f t="shared" si="5"/>
        <v>0</v>
      </c>
      <c r="Q14" s="405">
        <f>SUM(Q15)</f>
        <v>0</v>
      </c>
      <c r="R14" s="400">
        <f t="shared" si="6"/>
        <v>0</v>
      </c>
      <c r="S14" s="405">
        <f>SUM(S15)</f>
        <v>0</v>
      </c>
      <c r="T14" s="400">
        <f t="shared" si="7"/>
        <v>0</v>
      </c>
      <c r="U14" s="405">
        <f>SUM(U15)</f>
        <v>0</v>
      </c>
      <c r="V14" s="400">
        <f t="shared" si="8"/>
        <v>0</v>
      </c>
      <c r="W14" s="405">
        <f>SUM(W15)</f>
        <v>0</v>
      </c>
      <c r="X14" s="400">
        <f t="shared" si="9"/>
        <v>0</v>
      </c>
      <c r="Y14" s="405">
        <f>SUM(Y15)</f>
        <v>0</v>
      </c>
      <c r="Z14" s="400">
        <f t="shared" si="10"/>
        <v>0</v>
      </c>
      <c r="AA14" s="400">
        <f t="shared" si="10"/>
        <v>0</v>
      </c>
    </row>
    <row r="15" spans="1:27" ht="25.5" x14ac:dyDescent="0.25">
      <c r="A15" s="401" t="s">
        <v>907</v>
      </c>
      <c r="B15" s="402" t="s">
        <v>908</v>
      </c>
      <c r="C15" s="405">
        <v>0</v>
      </c>
      <c r="D15" s="405">
        <v>0</v>
      </c>
      <c r="E15" s="405">
        <v>0</v>
      </c>
      <c r="F15" s="400">
        <f t="shared" si="0"/>
        <v>0</v>
      </c>
      <c r="G15" s="405">
        <v>0</v>
      </c>
      <c r="H15" s="400">
        <f t="shared" si="1"/>
        <v>0</v>
      </c>
      <c r="I15" s="405">
        <v>0</v>
      </c>
      <c r="J15" s="400">
        <f t="shared" si="2"/>
        <v>0</v>
      </c>
      <c r="K15" s="405">
        <v>0</v>
      </c>
      <c r="L15" s="400">
        <f t="shared" si="3"/>
        <v>0</v>
      </c>
      <c r="M15" s="405">
        <v>0</v>
      </c>
      <c r="N15" s="400">
        <f t="shared" si="4"/>
        <v>0</v>
      </c>
      <c r="O15" s="405">
        <v>0</v>
      </c>
      <c r="P15" s="400">
        <f t="shared" si="5"/>
        <v>0</v>
      </c>
      <c r="Q15" s="405">
        <v>0</v>
      </c>
      <c r="R15" s="400">
        <f t="shared" si="6"/>
        <v>0</v>
      </c>
      <c r="S15" s="405">
        <v>0</v>
      </c>
      <c r="T15" s="400">
        <f t="shared" si="7"/>
        <v>0</v>
      </c>
      <c r="U15" s="405">
        <v>0</v>
      </c>
      <c r="V15" s="400">
        <f t="shared" si="8"/>
        <v>0</v>
      </c>
      <c r="W15" s="405">
        <v>0</v>
      </c>
      <c r="X15" s="400">
        <f t="shared" si="9"/>
        <v>0</v>
      </c>
      <c r="Y15" s="405">
        <v>0</v>
      </c>
      <c r="Z15" s="400">
        <f t="shared" si="10"/>
        <v>0</v>
      </c>
      <c r="AA15" s="400">
        <f t="shared" si="10"/>
        <v>0</v>
      </c>
    </row>
    <row r="16" spans="1:27" x14ac:dyDescent="0.25">
      <c r="A16" s="398" t="s">
        <v>909</v>
      </c>
      <c r="B16" s="399" t="s">
        <v>910</v>
      </c>
      <c r="C16" s="400">
        <f>SUM(C17+C19)</f>
        <v>100000</v>
      </c>
      <c r="D16" s="400">
        <f>SUM(D17+D19)</f>
        <v>17000</v>
      </c>
      <c r="E16" s="400">
        <f>SUM(E17+E19)</f>
        <v>0</v>
      </c>
      <c r="F16" s="400">
        <f t="shared" si="0"/>
        <v>17000</v>
      </c>
      <c r="G16" s="400">
        <f>SUM(G17+G19)</f>
        <v>0</v>
      </c>
      <c r="H16" s="400">
        <f t="shared" si="1"/>
        <v>17000</v>
      </c>
      <c r="I16" s="400">
        <f>SUM(I17+I19)</f>
        <v>0</v>
      </c>
      <c r="J16" s="400">
        <f t="shared" si="2"/>
        <v>17000</v>
      </c>
      <c r="K16" s="400">
        <f>SUM(K17+K19)</f>
        <v>0</v>
      </c>
      <c r="L16" s="400">
        <f t="shared" si="3"/>
        <v>17000</v>
      </c>
      <c r="M16" s="400">
        <f>SUM(M17+M19)</f>
        <v>0</v>
      </c>
      <c r="N16" s="400">
        <f t="shared" si="4"/>
        <v>17000</v>
      </c>
      <c r="O16" s="400">
        <f>SUM(O17+O19)</f>
        <v>0</v>
      </c>
      <c r="P16" s="400">
        <f t="shared" si="5"/>
        <v>17000</v>
      </c>
      <c r="Q16" s="400">
        <f>SUM(Q17+Q19)</f>
        <v>0</v>
      </c>
      <c r="R16" s="400">
        <f t="shared" si="6"/>
        <v>17000</v>
      </c>
      <c r="S16" s="400">
        <f>SUM(S17+S19)</f>
        <v>0</v>
      </c>
      <c r="T16" s="400">
        <f t="shared" si="7"/>
        <v>17000</v>
      </c>
      <c r="U16" s="400">
        <f>SUM(U17+U19)</f>
        <v>0</v>
      </c>
      <c r="V16" s="400">
        <f t="shared" si="8"/>
        <v>17000</v>
      </c>
      <c r="W16" s="400">
        <f>SUM(W17+W19)</f>
        <v>33000</v>
      </c>
      <c r="X16" s="400">
        <f t="shared" si="9"/>
        <v>50000</v>
      </c>
      <c r="Y16" s="400">
        <f>SUM(Y17+Y19)</f>
        <v>0</v>
      </c>
      <c r="Z16" s="400">
        <f t="shared" si="10"/>
        <v>50000</v>
      </c>
      <c r="AA16" s="400">
        <f t="shared" si="10"/>
        <v>50000</v>
      </c>
    </row>
    <row r="17" spans="1:27" ht="25.5" x14ac:dyDescent="0.25">
      <c r="A17" s="401" t="s">
        <v>911</v>
      </c>
      <c r="B17" s="402" t="s">
        <v>912</v>
      </c>
      <c r="C17" s="405">
        <f>SUM(C18)</f>
        <v>150000</v>
      </c>
      <c r="D17" s="405">
        <f>SUM(D18)</f>
        <v>50000</v>
      </c>
      <c r="E17" s="405">
        <f>SUM(E18)</f>
        <v>0</v>
      </c>
      <c r="F17" s="400">
        <f t="shared" si="0"/>
        <v>50000</v>
      </c>
      <c r="G17" s="405">
        <f>SUM(G18)</f>
        <v>0</v>
      </c>
      <c r="H17" s="400">
        <f t="shared" si="1"/>
        <v>50000</v>
      </c>
      <c r="I17" s="405">
        <f>SUM(I18)</f>
        <v>0</v>
      </c>
      <c r="J17" s="400">
        <f t="shared" si="2"/>
        <v>50000</v>
      </c>
      <c r="K17" s="405">
        <f>SUM(K18)</f>
        <v>0</v>
      </c>
      <c r="L17" s="400">
        <f t="shared" si="3"/>
        <v>50000</v>
      </c>
      <c r="M17" s="405">
        <f>SUM(M18)</f>
        <v>0</v>
      </c>
      <c r="N17" s="400">
        <f t="shared" si="4"/>
        <v>50000</v>
      </c>
      <c r="O17" s="405">
        <f>SUM(O18)</f>
        <v>0</v>
      </c>
      <c r="P17" s="400">
        <f t="shared" si="5"/>
        <v>50000</v>
      </c>
      <c r="Q17" s="405">
        <f>SUM(Q18)</f>
        <v>0</v>
      </c>
      <c r="R17" s="400">
        <f t="shared" si="6"/>
        <v>50000</v>
      </c>
      <c r="S17" s="405">
        <f>SUM(S18)</f>
        <v>0</v>
      </c>
      <c r="T17" s="400">
        <f t="shared" si="7"/>
        <v>50000</v>
      </c>
      <c r="U17" s="405">
        <f>SUM(U18)</f>
        <v>0</v>
      </c>
      <c r="V17" s="400">
        <f t="shared" si="8"/>
        <v>50000</v>
      </c>
      <c r="W17" s="405">
        <f>SUM(W18)</f>
        <v>20000</v>
      </c>
      <c r="X17" s="400">
        <f t="shared" si="9"/>
        <v>70000</v>
      </c>
      <c r="Y17" s="405">
        <f>SUM(Y18)</f>
        <v>0</v>
      </c>
      <c r="Z17" s="400">
        <f t="shared" si="10"/>
        <v>70000</v>
      </c>
      <c r="AA17" s="400">
        <f t="shared" si="10"/>
        <v>70000</v>
      </c>
    </row>
    <row r="18" spans="1:27" ht="25.5" x14ac:dyDescent="0.25">
      <c r="A18" s="401" t="s">
        <v>913</v>
      </c>
      <c r="B18" s="402" t="s">
        <v>914</v>
      </c>
      <c r="C18" s="405">
        <v>150000</v>
      </c>
      <c r="D18" s="405">
        <v>50000</v>
      </c>
      <c r="E18" s="405">
        <v>0</v>
      </c>
      <c r="F18" s="400">
        <f t="shared" si="0"/>
        <v>50000</v>
      </c>
      <c r="G18" s="405">
        <v>0</v>
      </c>
      <c r="H18" s="400">
        <f t="shared" si="1"/>
        <v>50000</v>
      </c>
      <c r="I18" s="405">
        <v>0</v>
      </c>
      <c r="J18" s="400">
        <f t="shared" si="2"/>
        <v>50000</v>
      </c>
      <c r="K18" s="405">
        <v>0</v>
      </c>
      <c r="L18" s="400">
        <f t="shared" si="3"/>
        <v>50000</v>
      </c>
      <c r="M18" s="405">
        <v>0</v>
      </c>
      <c r="N18" s="400">
        <f t="shared" si="4"/>
        <v>50000</v>
      </c>
      <c r="O18" s="405">
        <v>0</v>
      </c>
      <c r="P18" s="400">
        <f t="shared" si="5"/>
        <v>50000</v>
      </c>
      <c r="Q18" s="405">
        <v>0</v>
      </c>
      <c r="R18" s="400">
        <f t="shared" si="6"/>
        <v>50000</v>
      </c>
      <c r="S18" s="405">
        <v>0</v>
      </c>
      <c r="T18" s="400">
        <f t="shared" si="7"/>
        <v>50000</v>
      </c>
      <c r="U18" s="405">
        <v>0</v>
      </c>
      <c r="V18" s="400">
        <f t="shared" si="8"/>
        <v>50000</v>
      </c>
      <c r="W18" s="405">
        <v>20000</v>
      </c>
      <c r="X18" s="400">
        <f t="shared" si="9"/>
        <v>70000</v>
      </c>
      <c r="Y18" s="405"/>
      <c r="Z18" s="400">
        <f t="shared" si="10"/>
        <v>70000</v>
      </c>
      <c r="AA18" s="400">
        <f t="shared" si="10"/>
        <v>70000</v>
      </c>
    </row>
    <row r="19" spans="1:27" ht="25.5" x14ac:dyDescent="0.25">
      <c r="A19" s="401" t="s">
        <v>915</v>
      </c>
      <c r="B19" s="402" t="s">
        <v>916</v>
      </c>
      <c r="C19" s="405">
        <f>SUM(C20)</f>
        <v>-50000</v>
      </c>
      <c r="D19" s="405">
        <f>SUM(D20)</f>
        <v>-33000</v>
      </c>
      <c r="E19" s="405">
        <f>SUM(E20)</f>
        <v>0</v>
      </c>
      <c r="F19" s="400">
        <f t="shared" si="0"/>
        <v>-33000</v>
      </c>
      <c r="G19" s="405">
        <f>SUM(G20)</f>
        <v>0</v>
      </c>
      <c r="H19" s="400">
        <f t="shared" si="1"/>
        <v>-33000</v>
      </c>
      <c r="I19" s="405">
        <f>SUM(I20)</f>
        <v>0</v>
      </c>
      <c r="J19" s="400">
        <f t="shared" si="2"/>
        <v>-33000</v>
      </c>
      <c r="K19" s="405">
        <f>SUM(K20)</f>
        <v>0</v>
      </c>
      <c r="L19" s="400">
        <f t="shared" si="3"/>
        <v>-33000</v>
      </c>
      <c r="M19" s="405">
        <f>SUM(M20)</f>
        <v>0</v>
      </c>
      <c r="N19" s="400">
        <f t="shared" si="4"/>
        <v>-33000</v>
      </c>
      <c r="O19" s="405">
        <f>SUM(O20)</f>
        <v>0</v>
      </c>
      <c r="P19" s="400">
        <f t="shared" si="5"/>
        <v>-33000</v>
      </c>
      <c r="Q19" s="405">
        <f>SUM(Q20)</f>
        <v>0</v>
      </c>
      <c r="R19" s="400">
        <f t="shared" si="6"/>
        <v>-33000</v>
      </c>
      <c r="S19" s="405">
        <f>SUM(S20)</f>
        <v>0</v>
      </c>
      <c r="T19" s="400">
        <f t="shared" si="7"/>
        <v>-33000</v>
      </c>
      <c r="U19" s="405">
        <f>SUM(U20)</f>
        <v>0</v>
      </c>
      <c r="V19" s="400">
        <f t="shared" si="8"/>
        <v>-33000</v>
      </c>
      <c r="W19" s="405">
        <f>SUM(W20)</f>
        <v>13000</v>
      </c>
      <c r="X19" s="400">
        <f t="shared" si="9"/>
        <v>-20000</v>
      </c>
      <c r="Y19" s="405">
        <f>SUM(Y20)</f>
        <v>0</v>
      </c>
      <c r="Z19" s="400">
        <f t="shared" si="10"/>
        <v>-20000</v>
      </c>
      <c r="AA19" s="400">
        <f t="shared" si="10"/>
        <v>-20000</v>
      </c>
    </row>
    <row r="20" spans="1:27" ht="25.5" x14ac:dyDescent="0.25">
      <c r="A20" s="401" t="s">
        <v>917</v>
      </c>
      <c r="B20" s="402" t="s">
        <v>918</v>
      </c>
      <c r="C20" s="405">
        <v>-50000</v>
      </c>
      <c r="D20" s="405">
        <v>-33000</v>
      </c>
      <c r="E20" s="405">
        <v>0</v>
      </c>
      <c r="F20" s="400">
        <f t="shared" si="0"/>
        <v>-33000</v>
      </c>
      <c r="G20" s="405">
        <v>0</v>
      </c>
      <c r="H20" s="400">
        <f t="shared" si="1"/>
        <v>-33000</v>
      </c>
      <c r="I20" s="405">
        <v>0</v>
      </c>
      <c r="J20" s="400">
        <f t="shared" si="2"/>
        <v>-33000</v>
      </c>
      <c r="K20" s="405">
        <v>0</v>
      </c>
      <c r="L20" s="400">
        <f t="shared" si="3"/>
        <v>-33000</v>
      </c>
      <c r="M20" s="405">
        <v>0</v>
      </c>
      <c r="N20" s="400">
        <f t="shared" si="4"/>
        <v>-33000</v>
      </c>
      <c r="O20" s="405">
        <v>0</v>
      </c>
      <c r="P20" s="400">
        <f t="shared" si="5"/>
        <v>-33000</v>
      </c>
      <c r="Q20" s="405">
        <v>0</v>
      </c>
      <c r="R20" s="400">
        <f t="shared" si="6"/>
        <v>-33000</v>
      </c>
      <c r="S20" s="405">
        <v>0</v>
      </c>
      <c r="T20" s="400">
        <f t="shared" si="7"/>
        <v>-33000</v>
      </c>
      <c r="U20" s="405">
        <v>0</v>
      </c>
      <c r="V20" s="400">
        <f t="shared" si="8"/>
        <v>-33000</v>
      </c>
      <c r="W20" s="405">
        <v>13000</v>
      </c>
      <c r="X20" s="400">
        <f t="shared" si="9"/>
        <v>-20000</v>
      </c>
      <c r="Y20" s="405"/>
      <c r="Z20" s="400">
        <f t="shared" si="10"/>
        <v>-20000</v>
      </c>
      <c r="AA20" s="400">
        <f t="shared" si="10"/>
        <v>-20000</v>
      </c>
    </row>
    <row r="21" spans="1:27" s="263" customFormat="1" ht="25.5" x14ac:dyDescent="0.25">
      <c r="A21" s="406" t="s">
        <v>919</v>
      </c>
      <c r="B21" s="407" t="s">
        <v>920</v>
      </c>
      <c r="C21" s="408">
        <f>C22+C24</f>
        <v>2411.1999999999971</v>
      </c>
      <c r="D21" s="408">
        <f>D22+D24</f>
        <v>85411.200000000012</v>
      </c>
      <c r="E21" s="408">
        <f>E22+E24</f>
        <v>0</v>
      </c>
      <c r="F21" s="400">
        <f t="shared" si="0"/>
        <v>85411.200000000012</v>
      </c>
      <c r="G21" s="408">
        <f>G22+G24</f>
        <v>-10617</v>
      </c>
      <c r="H21" s="400">
        <f t="shared" si="1"/>
        <v>74794.200000000012</v>
      </c>
      <c r="I21" s="408">
        <f>I22+I24</f>
        <v>0</v>
      </c>
      <c r="J21" s="400">
        <f t="shared" si="2"/>
        <v>74794.200000000012</v>
      </c>
      <c r="K21" s="408">
        <f>K22+K24</f>
        <v>0</v>
      </c>
      <c r="L21" s="400">
        <f t="shared" si="3"/>
        <v>74794.200000000012</v>
      </c>
      <c r="M21" s="408">
        <f>M22+M24</f>
        <v>-1540.5</v>
      </c>
      <c r="N21" s="400">
        <f t="shared" si="4"/>
        <v>73253.700000000012</v>
      </c>
      <c r="O21" s="408">
        <f>O22+O24</f>
        <v>0</v>
      </c>
      <c r="P21" s="400">
        <f t="shared" si="5"/>
        <v>73253.700000000012</v>
      </c>
      <c r="Q21" s="408">
        <f>Q22+Q24</f>
        <v>2350</v>
      </c>
      <c r="R21" s="400">
        <f t="shared" si="6"/>
        <v>75603.700000000012</v>
      </c>
      <c r="S21" s="408">
        <f>S22+S24</f>
        <v>-3621.4</v>
      </c>
      <c r="T21" s="400">
        <f t="shared" si="7"/>
        <v>71982.300000000017</v>
      </c>
      <c r="U21" s="408">
        <f>U22+U24</f>
        <v>0</v>
      </c>
      <c r="V21" s="400">
        <f t="shared" si="8"/>
        <v>71982.300000000017</v>
      </c>
      <c r="W21" s="408">
        <f>W22+W24</f>
        <v>-32788.199999999997</v>
      </c>
      <c r="X21" s="400">
        <f t="shared" si="9"/>
        <v>39194.10000000002</v>
      </c>
      <c r="Y21" s="408">
        <f>Y22+Y24</f>
        <v>-1379.9</v>
      </c>
      <c r="Z21" s="400">
        <f t="shared" si="10"/>
        <v>37814.200000000019</v>
      </c>
      <c r="AA21" s="400">
        <f>SUM(AA22+AA24)</f>
        <v>0</v>
      </c>
    </row>
    <row r="22" spans="1:27" s="263" customFormat="1" ht="25.5" x14ac:dyDescent="0.25">
      <c r="A22" s="409" t="s">
        <v>921</v>
      </c>
      <c r="B22" s="410" t="s">
        <v>922</v>
      </c>
      <c r="C22" s="411">
        <f>C23</f>
        <v>52411.199999999997</v>
      </c>
      <c r="D22" s="411">
        <f>D23</f>
        <v>120644.3</v>
      </c>
      <c r="E22" s="411">
        <f>E23</f>
        <v>0</v>
      </c>
      <c r="F22" s="400">
        <f t="shared" si="0"/>
        <v>120644.3</v>
      </c>
      <c r="G22" s="411">
        <f>G23</f>
        <v>-10617</v>
      </c>
      <c r="H22" s="400">
        <f t="shared" si="1"/>
        <v>110027.3</v>
      </c>
      <c r="I22" s="411">
        <f>I23</f>
        <v>0</v>
      </c>
      <c r="J22" s="400">
        <f t="shared" si="2"/>
        <v>110027.3</v>
      </c>
      <c r="K22" s="411">
        <f>K23</f>
        <v>0</v>
      </c>
      <c r="L22" s="400">
        <f t="shared" si="3"/>
        <v>110027.3</v>
      </c>
      <c r="M22" s="411">
        <f>M23</f>
        <v>-1540.5</v>
      </c>
      <c r="N22" s="400">
        <f t="shared" si="4"/>
        <v>108486.8</v>
      </c>
      <c r="O22" s="411">
        <f>O23</f>
        <v>0</v>
      </c>
      <c r="P22" s="400">
        <f t="shared" si="5"/>
        <v>108486.8</v>
      </c>
      <c r="Q22" s="411">
        <f>Q23</f>
        <v>2350</v>
      </c>
      <c r="R22" s="400">
        <f t="shared" si="6"/>
        <v>110836.8</v>
      </c>
      <c r="S22" s="411">
        <f>S23</f>
        <v>-3621.4</v>
      </c>
      <c r="T22" s="400">
        <f t="shared" si="7"/>
        <v>107215.40000000001</v>
      </c>
      <c r="U22" s="411">
        <f>U23</f>
        <v>0</v>
      </c>
      <c r="V22" s="400">
        <f t="shared" si="8"/>
        <v>107215.40000000001</v>
      </c>
      <c r="W22" s="411">
        <f>W23</f>
        <v>-19788.2</v>
      </c>
      <c r="X22" s="400">
        <f t="shared" si="9"/>
        <v>87427.200000000012</v>
      </c>
      <c r="Y22" s="411">
        <f>Y23</f>
        <v>-1379.9</v>
      </c>
      <c r="Z22" s="400">
        <f t="shared" si="10"/>
        <v>86047.300000000017</v>
      </c>
      <c r="AA22" s="400">
        <f>SUM(AA23)</f>
        <v>0</v>
      </c>
    </row>
    <row r="23" spans="1:27" s="263" customFormat="1" ht="25.5" x14ac:dyDescent="0.25">
      <c r="A23" s="409" t="s">
        <v>923</v>
      </c>
      <c r="B23" s="410" t="s">
        <v>924</v>
      </c>
      <c r="C23" s="411">
        <v>52411.199999999997</v>
      </c>
      <c r="D23" s="411">
        <v>120644.3</v>
      </c>
      <c r="E23" s="411">
        <v>0</v>
      </c>
      <c r="F23" s="400">
        <f t="shared" si="0"/>
        <v>120644.3</v>
      </c>
      <c r="G23" s="411">
        <v>-10617</v>
      </c>
      <c r="H23" s="400">
        <f t="shared" si="1"/>
        <v>110027.3</v>
      </c>
      <c r="I23" s="411"/>
      <c r="J23" s="400">
        <f t="shared" si="2"/>
        <v>110027.3</v>
      </c>
      <c r="K23" s="411"/>
      <c r="L23" s="400">
        <f t="shared" si="3"/>
        <v>110027.3</v>
      </c>
      <c r="M23" s="411">
        <v>-1540.5</v>
      </c>
      <c r="N23" s="400">
        <f t="shared" si="4"/>
        <v>108486.8</v>
      </c>
      <c r="O23" s="411"/>
      <c r="P23" s="400">
        <f t="shared" si="5"/>
        <v>108486.8</v>
      </c>
      <c r="Q23" s="411">
        <v>2350</v>
      </c>
      <c r="R23" s="400">
        <f t="shared" si="6"/>
        <v>110836.8</v>
      </c>
      <c r="S23" s="411">
        <v>-3621.4</v>
      </c>
      <c r="T23" s="400">
        <f t="shared" si="7"/>
        <v>107215.40000000001</v>
      </c>
      <c r="U23" s="411"/>
      <c r="V23" s="400">
        <f t="shared" si="8"/>
        <v>107215.40000000001</v>
      </c>
      <c r="W23" s="411">
        <v>-19788.2</v>
      </c>
      <c r="X23" s="400">
        <f t="shared" si="9"/>
        <v>87427.200000000012</v>
      </c>
      <c r="Y23" s="411">
        <v>-1379.9</v>
      </c>
      <c r="Z23" s="400">
        <f t="shared" si="10"/>
        <v>86047.300000000017</v>
      </c>
      <c r="AA23" s="400"/>
    </row>
    <row r="24" spans="1:27" s="263" customFormat="1" ht="38.25" x14ac:dyDescent="0.25">
      <c r="A24" s="409" t="s">
        <v>925</v>
      </c>
      <c r="B24" s="410" t="s">
        <v>926</v>
      </c>
      <c r="C24" s="411">
        <f>SUM(C25)</f>
        <v>-50000</v>
      </c>
      <c r="D24" s="411">
        <f>SUM(D25)</f>
        <v>-35233.1</v>
      </c>
      <c r="E24" s="411">
        <f>SUM(E25)</f>
        <v>0</v>
      </c>
      <c r="F24" s="400">
        <f t="shared" si="0"/>
        <v>-35233.1</v>
      </c>
      <c r="G24" s="411">
        <f>SUM(G25)</f>
        <v>0</v>
      </c>
      <c r="H24" s="400">
        <f t="shared" si="1"/>
        <v>-35233.1</v>
      </c>
      <c r="I24" s="411">
        <f>SUM(I25)</f>
        <v>0</v>
      </c>
      <c r="J24" s="400">
        <f t="shared" si="2"/>
        <v>-35233.1</v>
      </c>
      <c r="K24" s="411">
        <f>SUM(K25)</f>
        <v>0</v>
      </c>
      <c r="L24" s="400">
        <f t="shared" si="3"/>
        <v>-35233.1</v>
      </c>
      <c r="M24" s="411">
        <f>SUM(M25)</f>
        <v>0</v>
      </c>
      <c r="N24" s="400">
        <f t="shared" si="4"/>
        <v>-35233.1</v>
      </c>
      <c r="O24" s="411">
        <f>SUM(O25)</f>
        <v>0</v>
      </c>
      <c r="P24" s="400">
        <f t="shared" si="5"/>
        <v>-35233.1</v>
      </c>
      <c r="Q24" s="411">
        <f>SUM(Q25)</f>
        <v>0</v>
      </c>
      <c r="R24" s="400">
        <f t="shared" si="6"/>
        <v>-35233.1</v>
      </c>
      <c r="S24" s="411">
        <f>SUM(S25)</f>
        <v>0</v>
      </c>
      <c r="T24" s="400">
        <f t="shared" si="7"/>
        <v>-35233.1</v>
      </c>
      <c r="U24" s="411">
        <f>SUM(U25)</f>
        <v>0</v>
      </c>
      <c r="V24" s="400">
        <f t="shared" si="8"/>
        <v>-35233.1</v>
      </c>
      <c r="W24" s="411">
        <f>SUM(W25)</f>
        <v>-13000</v>
      </c>
      <c r="X24" s="400">
        <f t="shared" si="9"/>
        <v>-48233.1</v>
      </c>
      <c r="Y24" s="411">
        <f>SUM(Y25)</f>
        <v>0</v>
      </c>
      <c r="Z24" s="400">
        <f t="shared" si="10"/>
        <v>-48233.1</v>
      </c>
      <c r="AA24" s="400">
        <f>SUM(AA25)</f>
        <v>0</v>
      </c>
    </row>
    <row r="25" spans="1:27" s="263" customFormat="1" ht="38.25" x14ac:dyDescent="0.25">
      <c r="A25" s="409" t="s">
        <v>927</v>
      </c>
      <c r="B25" s="410" t="s">
        <v>928</v>
      </c>
      <c r="C25" s="411">
        <v>-50000</v>
      </c>
      <c r="D25" s="411">
        <v>-35233.1</v>
      </c>
      <c r="E25" s="411">
        <v>0</v>
      </c>
      <c r="F25" s="400">
        <f t="shared" si="0"/>
        <v>-35233.1</v>
      </c>
      <c r="G25" s="411">
        <v>0</v>
      </c>
      <c r="H25" s="400">
        <f t="shared" si="1"/>
        <v>-35233.1</v>
      </c>
      <c r="I25" s="411">
        <v>0</v>
      </c>
      <c r="J25" s="400">
        <f t="shared" si="2"/>
        <v>-35233.1</v>
      </c>
      <c r="K25" s="411">
        <v>0</v>
      </c>
      <c r="L25" s="400">
        <f t="shared" si="3"/>
        <v>-35233.1</v>
      </c>
      <c r="M25" s="411">
        <v>0</v>
      </c>
      <c r="N25" s="400">
        <f t="shared" si="4"/>
        <v>-35233.1</v>
      </c>
      <c r="O25" s="411">
        <v>0</v>
      </c>
      <c r="P25" s="400">
        <f t="shared" si="5"/>
        <v>-35233.1</v>
      </c>
      <c r="Q25" s="411">
        <v>0</v>
      </c>
      <c r="R25" s="400">
        <f t="shared" si="6"/>
        <v>-35233.1</v>
      </c>
      <c r="S25" s="411">
        <v>0</v>
      </c>
      <c r="T25" s="400">
        <f t="shared" si="7"/>
        <v>-35233.1</v>
      </c>
      <c r="U25" s="411">
        <v>0</v>
      </c>
      <c r="V25" s="400">
        <f t="shared" si="8"/>
        <v>-35233.1</v>
      </c>
      <c r="W25" s="411">
        <v>-13000</v>
      </c>
      <c r="X25" s="400">
        <f t="shared" si="9"/>
        <v>-48233.1</v>
      </c>
      <c r="Y25" s="411"/>
      <c r="Z25" s="400">
        <f t="shared" si="10"/>
        <v>-48233.1</v>
      </c>
      <c r="AA25" s="400"/>
    </row>
    <row r="26" spans="1:27" s="263" customFormat="1" ht="28.5" hidden="1" customHeight="1" x14ac:dyDescent="0.25">
      <c r="A26" s="406" t="s">
        <v>929</v>
      </c>
      <c r="B26" s="407" t="s">
        <v>930</v>
      </c>
      <c r="C26" s="408">
        <f>C27+C30+C33</f>
        <v>-4</v>
      </c>
      <c r="D26" s="408">
        <f>D27+D30+D33</f>
        <v>0</v>
      </c>
      <c r="E26" s="408">
        <f>E27+E30+E33</f>
        <v>4</v>
      </c>
      <c r="F26" s="400">
        <f t="shared" si="0"/>
        <v>4</v>
      </c>
      <c r="G26" s="408">
        <f>G27+G30+G33</f>
        <v>4</v>
      </c>
      <c r="H26" s="400">
        <f t="shared" si="1"/>
        <v>8</v>
      </c>
      <c r="I26" s="408">
        <f>I27+I30+I33</f>
        <v>4</v>
      </c>
      <c r="J26" s="400">
        <f t="shared" si="2"/>
        <v>12</v>
      </c>
      <c r="K26" s="408">
        <f>K27+K30+K33</f>
        <v>4</v>
      </c>
      <c r="L26" s="400">
        <f t="shared" si="3"/>
        <v>16</v>
      </c>
      <c r="M26" s="408">
        <f>M27+M30+M33</f>
        <v>4</v>
      </c>
      <c r="N26" s="400">
        <f t="shared" si="4"/>
        <v>20</v>
      </c>
      <c r="O26" s="408">
        <f>O27+O30+O33</f>
        <v>4</v>
      </c>
      <c r="P26" s="400">
        <f t="shared" si="5"/>
        <v>24</v>
      </c>
      <c r="Q26" s="408">
        <f>Q27+Q30+Q33</f>
        <v>4</v>
      </c>
      <c r="R26" s="400">
        <f t="shared" si="6"/>
        <v>28</v>
      </c>
      <c r="S26" s="408">
        <f>S27+S30+S33</f>
        <v>4</v>
      </c>
      <c r="T26" s="400">
        <f t="shared" si="7"/>
        <v>32</v>
      </c>
      <c r="U26" s="408">
        <f>U27+U30+U33</f>
        <v>4</v>
      </c>
      <c r="V26" s="400">
        <f t="shared" si="8"/>
        <v>36</v>
      </c>
      <c r="W26" s="408">
        <f>W27+W30+W33</f>
        <v>4</v>
      </c>
      <c r="X26" s="400">
        <f t="shared" si="9"/>
        <v>40</v>
      </c>
      <c r="Y26" s="408">
        <f>Y27+Y30+Y33</f>
        <v>4</v>
      </c>
      <c r="Z26" s="400">
        <f t="shared" si="10"/>
        <v>44</v>
      </c>
      <c r="AA26" s="400">
        <f t="shared" si="10"/>
        <v>48</v>
      </c>
    </row>
    <row r="27" spans="1:27" s="263" customFormat="1" ht="30" hidden="1" customHeight="1" x14ac:dyDescent="0.25">
      <c r="A27" s="409" t="s">
        <v>931</v>
      </c>
      <c r="B27" s="410" t="s">
        <v>932</v>
      </c>
      <c r="C27" s="411">
        <f t="shared" ref="C27:Y28" si="11">C28</f>
        <v>-1</v>
      </c>
      <c r="D27" s="411">
        <f t="shared" si="11"/>
        <v>0</v>
      </c>
      <c r="E27" s="411">
        <f t="shared" si="11"/>
        <v>1</v>
      </c>
      <c r="F27" s="400">
        <f t="shared" si="0"/>
        <v>1</v>
      </c>
      <c r="G27" s="411">
        <f t="shared" si="11"/>
        <v>1</v>
      </c>
      <c r="H27" s="400">
        <f t="shared" si="1"/>
        <v>2</v>
      </c>
      <c r="I27" s="411">
        <f t="shared" si="11"/>
        <v>1</v>
      </c>
      <c r="J27" s="400">
        <f t="shared" si="2"/>
        <v>3</v>
      </c>
      <c r="K27" s="411">
        <f t="shared" si="11"/>
        <v>1</v>
      </c>
      <c r="L27" s="400">
        <f t="shared" si="3"/>
        <v>4</v>
      </c>
      <c r="M27" s="411">
        <f t="shared" si="11"/>
        <v>1</v>
      </c>
      <c r="N27" s="400">
        <f t="shared" si="4"/>
        <v>5</v>
      </c>
      <c r="O27" s="411">
        <f t="shared" si="11"/>
        <v>1</v>
      </c>
      <c r="P27" s="400">
        <f t="shared" si="5"/>
        <v>6</v>
      </c>
      <c r="Q27" s="411">
        <f t="shared" si="11"/>
        <v>1</v>
      </c>
      <c r="R27" s="400">
        <f t="shared" si="6"/>
        <v>7</v>
      </c>
      <c r="S27" s="411">
        <f t="shared" si="11"/>
        <v>1</v>
      </c>
      <c r="T27" s="400">
        <f t="shared" si="7"/>
        <v>8</v>
      </c>
      <c r="U27" s="411">
        <f t="shared" si="11"/>
        <v>1</v>
      </c>
      <c r="V27" s="400">
        <f t="shared" si="8"/>
        <v>9</v>
      </c>
      <c r="W27" s="411">
        <f t="shared" si="11"/>
        <v>1</v>
      </c>
      <c r="X27" s="400">
        <f t="shared" si="9"/>
        <v>10</v>
      </c>
      <c r="Y27" s="411">
        <f t="shared" si="11"/>
        <v>1</v>
      </c>
      <c r="Z27" s="400">
        <f t="shared" si="10"/>
        <v>11</v>
      </c>
      <c r="AA27" s="400">
        <f t="shared" si="10"/>
        <v>12</v>
      </c>
    </row>
    <row r="28" spans="1:27" s="263" customFormat="1" ht="30" hidden="1" customHeight="1" x14ac:dyDescent="0.25">
      <c r="A28" s="409" t="s">
        <v>933</v>
      </c>
      <c r="B28" s="410" t="s">
        <v>934</v>
      </c>
      <c r="C28" s="411">
        <f t="shared" si="11"/>
        <v>-1</v>
      </c>
      <c r="D28" s="411">
        <f t="shared" si="11"/>
        <v>0</v>
      </c>
      <c r="E28" s="411">
        <f t="shared" si="11"/>
        <v>1</v>
      </c>
      <c r="F28" s="400">
        <f t="shared" si="0"/>
        <v>1</v>
      </c>
      <c r="G28" s="411">
        <f t="shared" si="11"/>
        <v>1</v>
      </c>
      <c r="H28" s="400">
        <f t="shared" si="1"/>
        <v>2</v>
      </c>
      <c r="I28" s="411">
        <f t="shared" si="11"/>
        <v>1</v>
      </c>
      <c r="J28" s="400">
        <f t="shared" si="2"/>
        <v>3</v>
      </c>
      <c r="K28" s="411">
        <f t="shared" si="11"/>
        <v>1</v>
      </c>
      <c r="L28" s="400">
        <f t="shared" si="3"/>
        <v>4</v>
      </c>
      <c r="M28" s="411">
        <f t="shared" si="11"/>
        <v>1</v>
      </c>
      <c r="N28" s="400">
        <f t="shared" si="4"/>
        <v>5</v>
      </c>
      <c r="O28" s="411">
        <f t="shared" si="11"/>
        <v>1</v>
      </c>
      <c r="P28" s="400">
        <f t="shared" si="5"/>
        <v>6</v>
      </c>
      <c r="Q28" s="411">
        <f t="shared" si="11"/>
        <v>1</v>
      </c>
      <c r="R28" s="400">
        <f t="shared" si="6"/>
        <v>7</v>
      </c>
      <c r="S28" s="411">
        <f t="shared" si="11"/>
        <v>1</v>
      </c>
      <c r="T28" s="400">
        <f t="shared" si="7"/>
        <v>8</v>
      </c>
      <c r="U28" s="411">
        <f t="shared" si="11"/>
        <v>1</v>
      </c>
      <c r="V28" s="400">
        <f t="shared" si="8"/>
        <v>9</v>
      </c>
      <c r="W28" s="411">
        <f t="shared" si="11"/>
        <v>1</v>
      </c>
      <c r="X28" s="400">
        <f t="shared" si="9"/>
        <v>10</v>
      </c>
      <c r="Y28" s="411">
        <f t="shared" si="11"/>
        <v>1</v>
      </c>
      <c r="Z28" s="400">
        <f t="shared" si="10"/>
        <v>11</v>
      </c>
      <c r="AA28" s="400">
        <f t="shared" si="10"/>
        <v>12</v>
      </c>
    </row>
    <row r="29" spans="1:27" s="263" customFormat="1" ht="45" hidden="1" customHeight="1" x14ac:dyDescent="0.25">
      <c r="A29" s="409" t="s">
        <v>935</v>
      </c>
      <c r="B29" s="410" t="s">
        <v>936</v>
      </c>
      <c r="C29" s="411">
        <v>-1</v>
      </c>
      <c r="D29" s="411">
        <v>0</v>
      </c>
      <c r="E29" s="411">
        <v>1</v>
      </c>
      <c r="F29" s="400">
        <f t="shared" si="0"/>
        <v>1</v>
      </c>
      <c r="G29" s="411">
        <v>1</v>
      </c>
      <c r="H29" s="400">
        <f t="shared" si="1"/>
        <v>2</v>
      </c>
      <c r="I29" s="411">
        <v>1</v>
      </c>
      <c r="J29" s="400">
        <f t="shared" si="2"/>
        <v>3</v>
      </c>
      <c r="K29" s="411">
        <v>1</v>
      </c>
      <c r="L29" s="400">
        <f t="shared" si="3"/>
        <v>4</v>
      </c>
      <c r="M29" s="411">
        <v>1</v>
      </c>
      <c r="N29" s="400">
        <f t="shared" si="4"/>
        <v>5</v>
      </c>
      <c r="O29" s="411">
        <v>1</v>
      </c>
      <c r="P29" s="400">
        <f t="shared" si="5"/>
        <v>6</v>
      </c>
      <c r="Q29" s="411">
        <v>1</v>
      </c>
      <c r="R29" s="400">
        <f t="shared" si="6"/>
        <v>7</v>
      </c>
      <c r="S29" s="411">
        <v>1</v>
      </c>
      <c r="T29" s="400">
        <f t="shared" si="7"/>
        <v>8</v>
      </c>
      <c r="U29" s="411">
        <v>1</v>
      </c>
      <c r="V29" s="400">
        <f t="shared" si="8"/>
        <v>9</v>
      </c>
      <c r="W29" s="411">
        <v>1</v>
      </c>
      <c r="X29" s="400">
        <f t="shared" si="9"/>
        <v>10</v>
      </c>
      <c r="Y29" s="411">
        <v>1</v>
      </c>
      <c r="Z29" s="400">
        <f t="shared" si="10"/>
        <v>11</v>
      </c>
      <c r="AA29" s="400">
        <f t="shared" si="10"/>
        <v>12</v>
      </c>
    </row>
    <row r="30" spans="1:27" s="263" customFormat="1" ht="30" hidden="1" customHeight="1" x14ac:dyDescent="0.25">
      <c r="A30" s="409" t="s">
        <v>937</v>
      </c>
      <c r="B30" s="410" t="s">
        <v>938</v>
      </c>
      <c r="C30" s="411">
        <f t="shared" ref="C30:Y31" si="12">C31</f>
        <v>-1</v>
      </c>
      <c r="D30" s="411">
        <f t="shared" si="12"/>
        <v>0</v>
      </c>
      <c r="E30" s="411">
        <f t="shared" si="12"/>
        <v>1</v>
      </c>
      <c r="F30" s="400">
        <f t="shared" si="0"/>
        <v>1</v>
      </c>
      <c r="G30" s="411">
        <f t="shared" si="12"/>
        <v>1</v>
      </c>
      <c r="H30" s="400">
        <f t="shared" si="1"/>
        <v>2</v>
      </c>
      <c r="I30" s="411">
        <f t="shared" si="12"/>
        <v>1</v>
      </c>
      <c r="J30" s="400">
        <f t="shared" si="2"/>
        <v>3</v>
      </c>
      <c r="K30" s="411">
        <f t="shared" si="12"/>
        <v>1</v>
      </c>
      <c r="L30" s="400">
        <f t="shared" si="3"/>
        <v>4</v>
      </c>
      <c r="M30" s="411">
        <f t="shared" si="12"/>
        <v>1</v>
      </c>
      <c r="N30" s="400">
        <f t="shared" si="4"/>
        <v>5</v>
      </c>
      <c r="O30" s="411">
        <f t="shared" si="12"/>
        <v>1</v>
      </c>
      <c r="P30" s="400">
        <f t="shared" si="5"/>
        <v>6</v>
      </c>
      <c r="Q30" s="411">
        <f t="shared" si="12"/>
        <v>1</v>
      </c>
      <c r="R30" s="400">
        <f t="shared" si="6"/>
        <v>7</v>
      </c>
      <c r="S30" s="411">
        <f t="shared" si="12"/>
        <v>1</v>
      </c>
      <c r="T30" s="400">
        <f t="shared" si="7"/>
        <v>8</v>
      </c>
      <c r="U30" s="411">
        <f t="shared" si="12"/>
        <v>1</v>
      </c>
      <c r="V30" s="400">
        <f t="shared" si="8"/>
        <v>9</v>
      </c>
      <c r="W30" s="411">
        <f t="shared" si="12"/>
        <v>1</v>
      </c>
      <c r="X30" s="400">
        <f t="shared" si="9"/>
        <v>10</v>
      </c>
      <c r="Y30" s="411">
        <f t="shared" si="12"/>
        <v>1</v>
      </c>
      <c r="Z30" s="400">
        <f t="shared" si="10"/>
        <v>11</v>
      </c>
      <c r="AA30" s="400">
        <f t="shared" si="10"/>
        <v>12</v>
      </c>
    </row>
    <row r="31" spans="1:27" s="263" customFormat="1" ht="75" hidden="1" customHeight="1" x14ac:dyDescent="0.25">
      <c r="A31" s="409" t="s">
        <v>939</v>
      </c>
      <c r="B31" s="410" t="s">
        <v>940</v>
      </c>
      <c r="C31" s="411">
        <f t="shared" si="12"/>
        <v>-1</v>
      </c>
      <c r="D31" s="411">
        <f t="shared" si="12"/>
        <v>0</v>
      </c>
      <c r="E31" s="411">
        <f t="shared" si="12"/>
        <v>1</v>
      </c>
      <c r="F31" s="400">
        <f t="shared" si="0"/>
        <v>1</v>
      </c>
      <c r="G31" s="411">
        <f t="shared" si="12"/>
        <v>1</v>
      </c>
      <c r="H31" s="400">
        <f t="shared" si="1"/>
        <v>2</v>
      </c>
      <c r="I31" s="411">
        <f t="shared" si="12"/>
        <v>1</v>
      </c>
      <c r="J31" s="400">
        <f t="shared" si="2"/>
        <v>3</v>
      </c>
      <c r="K31" s="411">
        <f t="shared" si="12"/>
        <v>1</v>
      </c>
      <c r="L31" s="400">
        <f t="shared" si="3"/>
        <v>4</v>
      </c>
      <c r="M31" s="411">
        <f t="shared" si="12"/>
        <v>1</v>
      </c>
      <c r="N31" s="400">
        <f t="shared" si="4"/>
        <v>5</v>
      </c>
      <c r="O31" s="411">
        <f t="shared" si="12"/>
        <v>1</v>
      </c>
      <c r="P31" s="400">
        <f t="shared" si="5"/>
        <v>6</v>
      </c>
      <c r="Q31" s="411">
        <f t="shared" si="12"/>
        <v>1</v>
      </c>
      <c r="R31" s="400">
        <f t="shared" si="6"/>
        <v>7</v>
      </c>
      <c r="S31" s="411">
        <f t="shared" si="12"/>
        <v>1</v>
      </c>
      <c r="T31" s="400">
        <f t="shared" si="7"/>
        <v>8</v>
      </c>
      <c r="U31" s="411">
        <f t="shared" si="12"/>
        <v>1</v>
      </c>
      <c r="V31" s="400">
        <f t="shared" si="8"/>
        <v>9</v>
      </c>
      <c r="W31" s="411">
        <f t="shared" si="12"/>
        <v>1</v>
      </c>
      <c r="X31" s="400">
        <f t="shared" si="9"/>
        <v>10</v>
      </c>
      <c r="Y31" s="411">
        <f t="shared" si="12"/>
        <v>1</v>
      </c>
      <c r="Z31" s="400">
        <f t="shared" si="10"/>
        <v>11</v>
      </c>
      <c r="AA31" s="400">
        <f t="shared" si="10"/>
        <v>12</v>
      </c>
    </row>
    <row r="32" spans="1:27" s="263" customFormat="1" ht="90" hidden="1" customHeight="1" x14ac:dyDescent="0.25">
      <c r="A32" s="409" t="s">
        <v>941</v>
      </c>
      <c r="B32" s="410" t="s">
        <v>942</v>
      </c>
      <c r="C32" s="411">
        <v>-1</v>
      </c>
      <c r="D32" s="411">
        <v>0</v>
      </c>
      <c r="E32" s="411">
        <v>1</v>
      </c>
      <c r="F32" s="400">
        <f t="shared" si="0"/>
        <v>1</v>
      </c>
      <c r="G32" s="411">
        <v>1</v>
      </c>
      <c r="H32" s="400">
        <f t="shared" si="1"/>
        <v>2</v>
      </c>
      <c r="I32" s="411">
        <v>1</v>
      </c>
      <c r="J32" s="400">
        <f t="shared" si="2"/>
        <v>3</v>
      </c>
      <c r="K32" s="411">
        <v>1</v>
      </c>
      <c r="L32" s="400">
        <f t="shared" si="3"/>
        <v>4</v>
      </c>
      <c r="M32" s="411">
        <v>1</v>
      </c>
      <c r="N32" s="400">
        <f t="shared" si="4"/>
        <v>5</v>
      </c>
      <c r="O32" s="411">
        <v>1</v>
      </c>
      <c r="P32" s="400">
        <f t="shared" si="5"/>
        <v>6</v>
      </c>
      <c r="Q32" s="411">
        <v>1</v>
      </c>
      <c r="R32" s="400">
        <f t="shared" si="6"/>
        <v>7</v>
      </c>
      <c r="S32" s="411">
        <v>1</v>
      </c>
      <c r="T32" s="400">
        <f t="shared" si="7"/>
        <v>8</v>
      </c>
      <c r="U32" s="411">
        <v>1</v>
      </c>
      <c r="V32" s="400">
        <f t="shared" si="8"/>
        <v>9</v>
      </c>
      <c r="W32" s="411">
        <v>1</v>
      </c>
      <c r="X32" s="400">
        <f t="shared" si="9"/>
        <v>10</v>
      </c>
      <c r="Y32" s="411">
        <v>1</v>
      </c>
      <c r="Z32" s="400">
        <f t="shared" si="10"/>
        <v>11</v>
      </c>
      <c r="AA32" s="400">
        <f t="shared" si="10"/>
        <v>12</v>
      </c>
    </row>
    <row r="33" spans="1:27" s="263" customFormat="1" ht="30" hidden="1" customHeight="1" x14ac:dyDescent="0.25">
      <c r="A33" s="409" t="s">
        <v>943</v>
      </c>
      <c r="B33" s="410" t="s">
        <v>944</v>
      </c>
      <c r="C33" s="411">
        <f>C34+C39</f>
        <v>-2</v>
      </c>
      <c r="D33" s="411">
        <f>D34+D39</f>
        <v>0</v>
      </c>
      <c r="E33" s="411">
        <f>E34+E39</f>
        <v>2</v>
      </c>
      <c r="F33" s="400">
        <f t="shared" si="0"/>
        <v>2</v>
      </c>
      <c r="G33" s="411">
        <f>G34+G39</f>
        <v>2</v>
      </c>
      <c r="H33" s="400">
        <f t="shared" si="1"/>
        <v>4</v>
      </c>
      <c r="I33" s="411">
        <f>I34+I39</f>
        <v>2</v>
      </c>
      <c r="J33" s="400">
        <f t="shared" si="2"/>
        <v>6</v>
      </c>
      <c r="K33" s="411">
        <f>K34+K39</f>
        <v>2</v>
      </c>
      <c r="L33" s="400">
        <f t="shared" si="3"/>
        <v>8</v>
      </c>
      <c r="M33" s="411">
        <f>M34+M39</f>
        <v>2</v>
      </c>
      <c r="N33" s="400">
        <f t="shared" si="4"/>
        <v>10</v>
      </c>
      <c r="O33" s="411">
        <f>O34+O39</f>
        <v>2</v>
      </c>
      <c r="P33" s="400">
        <f t="shared" si="5"/>
        <v>12</v>
      </c>
      <c r="Q33" s="411">
        <f>Q34+Q39</f>
        <v>2</v>
      </c>
      <c r="R33" s="400">
        <f t="shared" si="6"/>
        <v>14</v>
      </c>
      <c r="S33" s="411">
        <f>S34+S39</f>
        <v>2</v>
      </c>
      <c r="T33" s="400">
        <f t="shared" si="7"/>
        <v>16</v>
      </c>
      <c r="U33" s="411">
        <f>U34+U39</f>
        <v>2</v>
      </c>
      <c r="V33" s="400">
        <f t="shared" si="8"/>
        <v>18</v>
      </c>
      <c r="W33" s="411">
        <f>W34+W39</f>
        <v>2</v>
      </c>
      <c r="X33" s="400">
        <f t="shared" si="9"/>
        <v>20</v>
      </c>
      <c r="Y33" s="411">
        <f>Y34+Y39</f>
        <v>2</v>
      </c>
      <c r="Z33" s="400">
        <f t="shared" si="10"/>
        <v>22</v>
      </c>
      <c r="AA33" s="400">
        <f t="shared" si="10"/>
        <v>24</v>
      </c>
    </row>
    <row r="34" spans="1:27" s="263" customFormat="1" ht="30" hidden="1" customHeight="1" x14ac:dyDescent="0.25">
      <c r="A34" s="409" t="s">
        <v>945</v>
      </c>
      <c r="B34" s="410" t="s">
        <v>946</v>
      </c>
      <c r="C34" s="411">
        <f>C35+C37</f>
        <v>-2</v>
      </c>
      <c r="D34" s="411">
        <f>D35+D37</f>
        <v>0</v>
      </c>
      <c r="E34" s="411">
        <f>E35+E37</f>
        <v>2</v>
      </c>
      <c r="F34" s="400">
        <f t="shared" si="0"/>
        <v>2</v>
      </c>
      <c r="G34" s="411">
        <f>G35+G37</f>
        <v>2</v>
      </c>
      <c r="H34" s="400">
        <f t="shared" si="1"/>
        <v>4</v>
      </c>
      <c r="I34" s="411">
        <f>I35+I37</f>
        <v>2</v>
      </c>
      <c r="J34" s="400">
        <f t="shared" si="2"/>
        <v>6</v>
      </c>
      <c r="K34" s="411">
        <f>K35+K37</f>
        <v>2</v>
      </c>
      <c r="L34" s="400">
        <f t="shared" si="3"/>
        <v>8</v>
      </c>
      <c r="M34" s="411">
        <f>M35+M37</f>
        <v>2</v>
      </c>
      <c r="N34" s="400">
        <f t="shared" si="4"/>
        <v>10</v>
      </c>
      <c r="O34" s="411">
        <f>O35+O37</f>
        <v>2</v>
      </c>
      <c r="P34" s="400">
        <f t="shared" si="5"/>
        <v>12</v>
      </c>
      <c r="Q34" s="411">
        <f>Q35+Q37</f>
        <v>2</v>
      </c>
      <c r="R34" s="400">
        <f t="shared" si="6"/>
        <v>14</v>
      </c>
      <c r="S34" s="411">
        <f>S35+S37</f>
        <v>2</v>
      </c>
      <c r="T34" s="400">
        <f t="shared" si="7"/>
        <v>16</v>
      </c>
      <c r="U34" s="411">
        <f>U35+U37</f>
        <v>2</v>
      </c>
      <c r="V34" s="400">
        <f t="shared" si="8"/>
        <v>18</v>
      </c>
      <c r="W34" s="411">
        <f>W35+W37</f>
        <v>2</v>
      </c>
      <c r="X34" s="400">
        <f t="shared" si="9"/>
        <v>20</v>
      </c>
      <c r="Y34" s="411">
        <f>Y35+Y37</f>
        <v>2</v>
      </c>
      <c r="Z34" s="400">
        <f t="shared" si="10"/>
        <v>22</v>
      </c>
      <c r="AA34" s="400">
        <f t="shared" si="10"/>
        <v>24</v>
      </c>
    </row>
    <row r="35" spans="1:27" s="263" customFormat="1" ht="30" hidden="1" customHeight="1" x14ac:dyDescent="0.25">
      <c r="A35" s="409" t="s">
        <v>947</v>
      </c>
      <c r="B35" s="410" t="s">
        <v>948</v>
      </c>
      <c r="C35" s="411">
        <f>C36</f>
        <v>-1</v>
      </c>
      <c r="D35" s="411">
        <f>D36</f>
        <v>0</v>
      </c>
      <c r="E35" s="411">
        <f>E36</f>
        <v>1</v>
      </c>
      <c r="F35" s="400">
        <f t="shared" si="0"/>
        <v>1</v>
      </c>
      <c r="G35" s="411">
        <f>G36</f>
        <v>1</v>
      </c>
      <c r="H35" s="400">
        <f t="shared" si="1"/>
        <v>2</v>
      </c>
      <c r="I35" s="411">
        <f>I36</f>
        <v>1</v>
      </c>
      <c r="J35" s="400">
        <f t="shared" si="2"/>
        <v>3</v>
      </c>
      <c r="K35" s="411">
        <f>K36</f>
        <v>1</v>
      </c>
      <c r="L35" s="400">
        <f t="shared" si="3"/>
        <v>4</v>
      </c>
      <c r="M35" s="411">
        <f>M36</f>
        <v>1</v>
      </c>
      <c r="N35" s="400">
        <f t="shared" si="4"/>
        <v>5</v>
      </c>
      <c r="O35" s="411">
        <f>O36</f>
        <v>1</v>
      </c>
      <c r="P35" s="400">
        <f t="shared" si="5"/>
        <v>6</v>
      </c>
      <c r="Q35" s="411">
        <f>Q36</f>
        <v>1</v>
      </c>
      <c r="R35" s="400">
        <f t="shared" si="6"/>
        <v>7</v>
      </c>
      <c r="S35" s="411">
        <f>S36</f>
        <v>1</v>
      </c>
      <c r="T35" s="400">
        <f t="shared" si="7"/>
        <v>8</v>
      </c>
      <c r="U35" s="411">
        <f>U36</f>
        <v>1</v>
      </c>
      <c r="V35" s="400">
        <f t="shared" si="8"/>
        <v>9</v>
      </c>
      <c r="W35" s="411">
        <f>W36</f>
        <v>1</v>
      </c>
      <c r="X35" s="400">
        <f t="shared" si="9"/>
        <v>10</v>
      </c>
      <c r="Y35" s="411">
        <f>Y36</f>
        <v>1</v>
      </c>
      <c r="Z35" s="400">
        <f t="shared" si="10"/>
        <v>11</v>
      </c>
      <c r="AA35" s="400">
        <f t="shared" si="10"/>
        <v>12</v>
      </c>
    </row>
    <row r="36" spans="1:27" s="263" customFormat="1" ht="30" hidden="1" customHeight="1" x14ac:dyDescent="0.25">
      <c r="A36" s="409" t="s">
        <v>949</v>
      </c>
      <c r="B36" s="410" t="s">
        <v>950</v>
      </c>
      <c r="C36" s="411">
        <v>-1</v>
      </c>
      <c r="D36" s="411">
        <v>0</v>
      </c>
      <c r="E36" s="411">
        <v>1</v>
      </c>
      <c r="F36" s="400">
        <f t="shared" si="0"/>
        <v>1</v>
      </c>
      <c r="G36" s="411">
        <v>1</v>
      </c>
      <c r="H36" s="400">
        <f t="shared" si="1"/>
        <v>2</v>
      </c>
      <c r="I36" s="411">
        <v>1</v>
      </c>
      <c r="J36" s="400">
        <f t="shared" si="2"/>
        <v>3</v>
      </c>
      <c r="K36" s="411">
        <v>1</v>
      </c>
      <c r="L36" s="400">
        <f t="shared" si="3"/>
        <v>4</v>
      </c>
      <c r="M36" s="411">
        <v>1</v>
      </c>
      <c r="N36" s="400">
        <f t="shared" si="4"/>
        <v>5</v>
      </c>
      <c r="O36" s="411">
        <v>1</v>
      </c>
      <c r="P36" s="400">
        <f t="shared" si="5"/>
        <v>6</v>
      </c>
      <c r="Q36" s="411">
        <v>1</v>
      </c>
      <c r="R36" s="400">
        <f t="shared" si="6"/>
        <v>7</v>
      </c>
      <c r="S36" s="411">
        <v>1</v>
      </c>
      <c r="T36" s="400">
        <f t="shared" si="7"/>
        <v>8</v>
      </c>
      <c r="U36" s="411">
        <v>1</v>
      </c>
      <c r="V36" s="400">
        <f t="shared" si="8"/>
        <v>9</v>
      </c>
      <c r="W36" s="411">
        <v>1</v>
      </c>
      <c r="X36" s="400">
        <f t="shared" si="9"/>
        <v>10</v>
      </c>
      <c r="Y36" s="411">
        <v>1</v>
      </c>
      <c r="Z36" s="400">
        <f t="shared" si="10"/>
        <v>11</v>
      </c>
      <c r="AA36" s="400">
        <f t="shared" si="10"/>
        <v>12</v>
      </c>
    </row>
    <row r="37" spans="1:27" s="263" customFormat="1" ht="45" hidden="1" customHeight="1" x14ac:dyDescent="0.25">
      <c r="A37" s="409" t="s">
        <v>951</v>
      </c>
      <c r="B37" s="410" t="s">
        <v>952</v>
      </c>
      <c r="C37" s="411">
        <f>C38</f>
        <v>-1</v>
      </c>
      <c r="D37" s="411">
        <f>D38</f>
        <v>0</v>
      </c>
      <c r="E37" s="411">
        <f>E38</f>
        <v>1</v>
      </c>
      <c r="F37" s="400">
        <f t="shared" si="0"/>
        <v>1</v>
      </c>
      <c r="G37" s="411">
        <f>G38</f>
        <v>1</v>
      </c>
      <c r="H37" s="400">
        <f t="shared" si="1"/>
        <v>2</v>
      </c>
      <c r="I37" s="411">
        <f>I38</f>
        <v>1</v>
      </c>
      <c r="J37" s="400">
        <f t="shared" si="2"/>
        <v>3</v>
      </c>
      <c r="K37" s="411">
        <f>K38</f>
        <v>1</v>
      </c>
      <c r="L37" s="400">
        <f t="shared" si="3"/>
        <v>4</v>
      </c>
      <c r="M37" s="411">
        <f>M38</f>
        <v>1</v>
      </c>
      <c r="N37" s="400">
        <f t="shared" si="4"/>
        <v>5</v>
      </c>
      <c r="O37" s="411">
        <f>O38</f>
        <v>1</v>
      </c>
      <c r="P37" s="400">
        <f t="shared" si="5"/>
        <v>6</v>
      </c>
      <c r="Q37" s="411">
        <f>Q38</f>
        <v>1</v>
      </c>
      <c r="R37" s="400">
        <f t="shared" si="6"/>
        <v>7</v>
      </c>
      <c r="S37" s="411">
        <f>S38</f>
        <v>1</v>
      </c>
      <c r="T37" s="400">
        <f t="shared" si="7"/>
        <v>8</v>
      </c>
      <c r="U37" s="411">
        <f>U38</f>
        <v>1</v>
      </c>
      <c r="V37" s="400">
        <f t="shared" si="8"/>
        <v>9</v>
      </c>
      <c r="W37" s="411">
        <f>W38</f>
        <v>1</v>
      </c>
      <c r="X37" s="400">
        <f t="shared" si="9"/>
        <v>10</v>
      </c>
      <c r="Y37" s="411">
        <f>Y38</f>
        <v>1</v>
      </c>
      <c r="Z37" s="400">
        <f t="shared" si="10"/>
        <v>11</v>
      </c>
      <c r="AA37" s="400">
        <f t="shared" si="10"/>
        <v>12</v>
      </c>
    </row>
    <row r="38" spans="1:27" s="263" customFormat="1" ht="45" hidden="1" customHeight="1" x14ac:dyDescent="0.25">
      <c r="A38" s="409" t="s">
        <v>953</v>
      </c>
      <c r="B38" s="410" t="s">
        <v>954</v>
      </c>
      <c r="C38" s="411">
        <v>-1</v>
      </c>
      <c r="D38" s="411">
        <v>0</v>
      </c>
      <c r="E38" s="411">
        <v>1</v>
      </c>
      <c r="F38" s="400">
        <f t="shared" si="0"/>
        <v>1</v>
      </c>
      <c r="G38" s="411">
        <v>1</v>
      </c>
      <c r="H38" s="400">
        <f t="shared" si="1"/>
        <v>2</v>
      </c>
      <c r="I38" s="411">
        <v>1</v>
      </c>
      <c r="J38" s="400">
        <f t="shared" si="2"/>
        <v>3</v>
      </c>
      <c r="K38" s="411">
        <v>1</v>
      </c>
      <c r="L38" s="400">
        <f t="shared" si="3"/>
        <v>4</v>
      </c>
      <c r="M38" s="411">
        <v>1</v>
      </c>
      <c r="N38" s="400">
        <f t="shared" si="4"/>
        <v>5</v>
      </c>
      <c r="O38" s="411">
        <v>1</v>
      </c>
      <c r="P38" s="400">
        <f t="shared" si="5"/>
        <v>6</v>
      </c>
      <c r="Q38" s="411">
        <v>1</v>
      </c>
      <c r="R38" s="400">
        <f t="shared" si="6"/>
        <v>7</v>
      </c>
      <c r="S38" s="411">
        <v>1</v>
      </c>
      <c r="T38" s="400">
        <f t="shared" si="7"/>
        <v>8</v>
      </c>
      <c r="U38" s="411">
        <v>1</v>
      </c>
      <c r="V38" s="400">
        <f t="shared" si="8"/>
        <v>9</v>
      </c>
      <c r="W38" s="411">
        <v>1</v>
      </c>
      <c r="X38" s="400">
        <f t="shared" si="9"/>
        <v>10</v>
      </c>
      <c r="Y38" s="411">
        <v>1</v>
      </c>
      <c r="Z38" s="400">
        <f t="shared" si="10"/>
        <v>11</v>
      </c>
      <c r="AA38" s="400">
        <f t="shared" si="10"/>
        <v>12</v>
      </c>
    </row>
    <row r="39" spans="1:27" s="263" customFormat="1" ht="30" hidden="1" customHeight="1" x14ac:dyDescent="0.25">
      <c r="A39" s="409" t="s">
        <v>955</v>
      </c>
      <c r="B39" s="410" t="s">
        <v>956</v>
      </c>
      <c r="C39" s="411">
        <f t="shared" ref="C39:Y40" si="13">C40</f>
        <v>0</v>
      </c>
      <c r="D39" s="411">
        <f t="shared" si="13"/>
        <v>0</v>
      </c>
      <c r="E39" s="411">
        <f t="shared" si="13"/>
        <v>0</v>
      </c>
      <c r="F39" s="400">
        <f t="shared" si="0"/>
        <v>0</v>
      </c>
      <c r="G39" s="411">
        <f t="shared" si="13"/>
        <v>0</v>
      </c>
      <c r="H39" s="400">
        <f t="shared" si="1"/>
        <v>0</v>
      </c>
      <c r="I39" s="411">
        <f t="shared" si="13"/>
        <v>0</v>
      </c>
      <c r="J39" s="400">
        <f t="shared" si="2"/>
        <v>0</v>
      </c>
      <c r="K39" s="411">
        <f t="shared" si="13"/>
        <v>0</v>
      </c>
      <c r="L39" s="400">
        <f t="shared" si="3"/>
        <v>0</v>
      </c>
      <c r="M39" s="411">
        <f t="shared" si="13"/>
        <v>0</v>
      </c>
      <c r="N39" s="400">
        <f t="shared" si="4"/>
        <v>0</v>
      </c>
      <c r="O39" s="411">
        <f t="shared" si="13"/>
        <v>0</v>
      </c>
      <c r="P39" s="400">
        <f t="shared" si="5"/>
        <v>0</v>
      </c>
      <c r="Q39" s="411">
        <f t="shared" si="13"/>
        <v>0</v>
      </c>
      <c r="R39" s="400">
        <f t="shared" si="6"/>
        <v>0</v>
      </c>
      <c r="S39" s="411">
        <f t="shared" si="13"/>
        <v>0</v>
      </c>
      <c r="T39" s="400">
        <f t="shared" si="7"/>
        <v>0</v>
      </c>
      <c r="U39" s="411">
        <f t="shared" si="13"/>
        <v>0</v>
      </c>
      <c r="V39" s="400">
        <f t="shared" si="8"/>
        <v>0</v>
      </c>
      <c r="W39" s="411">
        <f t="shared" si="13"/>
        <v>0</v>
      </c>
      <c r="X39" s="400">
        <f t="shared" si="9"/>
        <v>0</v>
      </c>
      <c r="Y39" s="411">
        <f t="shared" si="13"/>
        <v>0</v>
      </c>
      <c r="Z39" s="400">
        <f t="shared" si="10"/>
        <v>0</v>
      </c>
      <c r="AA39" s="400">
        <f t="shared" si="10"/>
        <v>0</v>
      </c>
    </row>
    <row r="40" spans="1:27" s="263" customFormat="1" ht="30" hidden="1" customHeight="1" x14ac:dyDescent="0.25">
      <c r="A40" s="409" t="s">
        <v>957</v>
      </c>
      <c r="B40" s="410" t="s">
        <v>958</v>
      </c>
      <c r="C40" s="411">
        <f t="shared" si="13"/>
        <v>0</v>
      </c>
      <c r="D40" s="411">
        <f t="shared" si="13"/>
        <v>0</v>
      </c>
      <c r="E40" s="411">
        <f t="shared" si="13"/>
        <v>0</v>
      </c>
      <c r="F40" s="400">
        <f t="shared" si="0"/>
        <v>0</v>
      </c>
      <c r="G40" s="411">
        <f t="shared" si="13"/>
        <v>0</v>
      </c>
      <c r="H40" s="400">
        <f t="shared" si="1"/>
        <v>0</v>
      </c>
      <c r="I40" s="411">
        <f t="shared" si="13"/>
        <v>0</v>
      </c>
      <c r="J40" s="400">
        <f t="shared" si="2"/>
        <v>0</v>
      </c>
      <c r="K40" s="411">
        <f t="shared" si="13"/>
        <v>0</v>
      </c>
      <c r="L40" s="400">
        <f t="shared" si="3"/>
        <v>0</v>
      </c>
      <c r="M40" s="411">
        <f t="shared" si="13"/>
        <v>0</v>
      </c>
      <c r="N40" s="400">
        <f t="shared" si="4"/>
        <v>0</v>
      </c>
      <c r="O40" s="411">
        <f t="shared" si="13"/>
        <v>0</v>
      </c>
      <c r="P40" s="400">
        <f t="shared" si="5"/>
        <v>0</v>
      </c>
      <c r="Q40" s="411">
        <f t="shared" si="13"/>
        <v>0</v>
      </c>
      <c r="R40" s="400">
        <f t="shared" si="6"/>
        <v>0</v>
      </c>
      <c r="S40" s="411">
        <f t="shared" si="13"/>
        <v>0</v>
      </c>
      <c r="T40" s="400">
        <f t="shared" si="7"/>
        <v>0</v>
      </c>
      <c r="U40" s="411">
        <f t="shared" si="13"/>
        <v>0</v>
      </c>
      <c r="V40" s="400">
        <f t="shared" si="8"/>
        <v>0</v>
      </c>
      <c r="W40" s="411">
        <f t="shared" si="13"/>
        <v>0</v>
      </c>
      <c r="X40" s="400">
        <f t="shared" si="9"/>
        <v>0</v>
      </c>
      <c r="Y40" s="411">
        <f t="shared" si="13"/>
        <v>0</v>
      </c>
      <c r="Z40" s="400">
        <f t="shared" si="10"/>
        <v>0</v>
      </c>
      <c r="AA40" s="400">
        <f t="shared" si="10"/>
        <v>0</v>
      </c>
    </row>
    <row r="41" spans="1:27" s="263" customFormat="1" ht="45" hidden="1" customHeight="1" x14ac:dyDescent="0.25">
      <c r="A41" s="409" t="s">
        <v>959</v>
      </c>
      <c r="B41" s="410" t="s">
        <v>960</v>
      </c>
      <c r="C41" s="411">
        <v>0</v>
      </c>
      <c r="D41" s="411">
        <v>0</v>
      </c>
      <c r="E41" s="411">
        <v>0</v>
      </c>
      <c r="F41" s="400">
        <f t="shared" si="0"/>
        <v>0</v>
      </c>
      <c r="G41" s="411">
        <v>0</v>
      </c>
      <c r="H41" s="400">
        <f t="shared" si="1"/>
        <v>0</v>
      </c>
      <c r="I41" s="411">
        <v>0</v>
      </c>
      <c r="J41" s="400">
        <f t="shared" si="2"/>
        <v>0</v>
      </c>
      <c r="K41" s="411">
        <v>0</v>
      </c>
      <c r="L41" s="400">
        <f t="shared" si="3"/>
        <v>0</v>
      </c>
      <c r="M41" s="411">
        <v>0</v>
      </c>
      <c r="N41" s="400">
        <f t="shared" si="4"/>
        <v>0</v>
      </c>
      <c r="O41" s="411">
        <v>0</v>
      </c>
      <c r="P41" s="400">
        <f t="shared" si="5"/>
        <v>0</v>
      </c>
      <c r="Q41" s="411">
        <v>0</v>
      </c>
      <c r="R41" s="400">
        <f t="shared" si="6"/>
        <v>0</v>
      </c>
      <c r="S41" s="411">
        <v>0</v>
      </c>
      <c r="T41" s="400">
        <f t="shared" si="7"/>
        <v>0</v>
      </c>
      <c r="U41" s="411">
        <v>0</v>
      </c>
      <c r="V41" s="400">
        <f t="shared" si="8"/>
        <v>0</v>
      </c>
      <c r="W41" s="411">
        <v>0</v>
      </c>
      <c r="X41" s="400">
        <f t="shared" si="9"/>
        <v>0</v>
      </c>
      <c r="Y41" s="411">
        <v>0</v>
      </c>
      <c r="Z41" s="400">
        <f t="shared" si="10"/>
        <v>0</v>
      </c>
      <c r="AA41" s="400">
        <f t="shared" si="10"/>
        <v>0</v>
      </c>
    </row>
    <row r="42" spans="1:27" s="263" customFormat="1" ht="15" hidden="1" customHeight="1" x14ac:dyDescent="0.25">
      <c r="A42" s="409" t="s">
        <v>961</v>
      </c>
      <c r="B42" s="410" t="s">
        <v>962</v>
      </c>
      <c r="C42" s="411">
        <v>0</v>
      </c>
      <c r="D42" s="411">
        <v>0</v>
      </c>
      <c r="E42" s="411">
        <v>0</v>
      </c>
      <c r="F42" s="400">
        <f t="shared" si="0"/>
        <v>0</v>
      </c>
      <c r="G42" s="411">
        <v>0</v>
      </c>
      <c r="H42" s="400">
        <f t="shared" si="1"/>
        <v>0</v>
      </c>
      <c r="I42" s="411">
        <v>0</v>
      </c>
      <c r="J42" s="400">
        <f t="shared" si="2"/>
        <v>0</v>
      </c>
      <c r="K42" s="411">
        <v>0</v>
      </c>
      <c r="L42" s="400">
        <f t="shared" si="3"/>
        <v>0</v>
      </c>
      <c r="M42" s="411">
        <v>0</v>
      </c>
      <c r="N42" s="400">
        <f t="shared" si="4"/>
        <v>0</v>
      </c>
      <c r="O42" s="411">
        <v>0</v>
      </c>
      <c r="P42" s="400">
        <f t="shared" si="5"/>
        <v>0</v>
      </c>
      <c r="Q42" s="411">
        <v>0</v>
      </c>
      <c r="R42" s="400">
        <f t="shared" si="6"/>
        <v>0</v>
      </c>
      <c r="S42" s="411">
        <v>0</v>
      </c>
      <c r="T42" s="400">
        <f t="shared" si="7"/>
        <v>0</v>
      </c>
      <c r="U42" s="411">
        <v>0</v>
      </c>
      <c r="V42" s="400">
        <f t="shared" si="8"/>
        <v>0</v>
      </c>
      <c r="W42" s="411">
        <v>0</v>
      </c>
      <c r="X42" s="400">
        <f t="shared" si="9"/>
        <v>0</v>
      </c>
      <c r="Y42" s="411">
        <v>0</v>
      </c>
      <c r="Z42" s="400">
        <f t="shared" si="10"/>
        <v>0</v>
      </c>
      <c r="AA42" s="400">
        <f t="shared" si="10"/>
        <v>0</v>
      </c>
    </row>
    <row r="43" spans="1:27" s="263" customFormat="1" ht="30" hidden="1" customHeight="1" x14ac:dyDescent="0.25">
      <c r="A43" s="409" t="s">
        <v>963</v>
      </c>
      <c r="B43" s="410" t="s">
        <v>964</v>
      </c>
      <c r="C43" s="411">
        <v>0</v>
      </c>
      <c r="D43" s="411">
        <v>0</v>
      </c>
      <c r="E43" s="411">
        <v>0</v>
      </c>
      <c r="F43" s="400">
        <f t="shared" si="0"/>
        <v>0</v>
      </c>
      <c r="G43" s="411">
        <v>0</v>
      </c>
      <c r="H43" s="400">
        <f t="shared" si="1"/>
        <v>0</v>
      </c>
      <c r="I43" s="411">
        <v>0</v>
      </c>
      <c r="J43" s="400">
        <f t="shared" si="2"/>
        <v>0</v>
      </c>
      <c r="K43" s="411">
        <v>0</v>
      </c>
      <c r="L43" s="400">
        <f t="shared" si="3"/>
        <v>0</v>
      </c>
      <c r="M43" s="411">
        <v>0</v>
      </c>
      <c r="N43" s="400">
        <f t="shared" si="4"/>
        <v>0</v>
      </c>
      <c r="O43" s="411">
        <v>0</v>
      </c>
      <c r="P43" s="400">
        <f t="shared" si="5"/>
        <v>0</v>
      </c>
      <c r="Q43" s="411">
        <v>0</v>
      </c>
      <c r="R43" s="400">
        <f t="shared" si="6"/>
        <v>0</v>
      </c>
      <c r="S43" s="411">
        <v>0</v>
      </c>
      <c r="T43" s="400">
        <f t="shared" si="7"/>
        <v>0</v>
      </c>
      <c r="U43" s="411">
        <v>0</v>
      </c>
      <c r="V43" s="400">
        <f t="shared" si="8"/>
        <v>0</v>
      </c>
      <c r="W43" s="411">
        <v>0</v>
      </c>
      <c r="X43" s="400">
        <f t="shared" si="9"/>
        <v>0</v>
      </c>
      <c r="Y43" s="411">
        <v>0</v>
      </c>
      <c r="Z43" s="400">
        <f t="shared" si="10"/>
        <v>0</v>
      </c>
      <c r="AA43" s="400">
        <f t="shared" si="10"/>
        <v>0</v>
      </c>
    </row>
    <row r="44" spans="1:27" s="263" customFormat="1" ht="30" hidden="1" customHeight="1" x14ac:dyDescent="0.25">
      <c r="A44" s="409" t="s">
        <v>965</v>
      </c>
      <c r="B44" s="410" t="s">
        <v>966</v>
      </c>
      <c r="C44" s="411">
        <v>0</v>
      </c>
      <c r="D44" s="411">
        <v>0</v>
      </c>
      <c r="E44" s="411">
        <v>0</v>
      </c>
      <c r="F44" s="400">
        <f t="shared" si="0"/>
        <v>0</v>
      </c>
      <c r="G44" s="411">
        <v>0</v>
      </c>
      <c r="H44" s="400">
        <f t="shared" si="1"/>
        <v>0</v>
      </c>
      <c r="I44" s="411">
        <v>0</v>
      </c>
      <c r="J44" s="400">
        <f t="shared" si="2"/>
        <v>0</v>
      </c>
      <c r="K44" s="411">
        <v>0</v>
      </c>
      <c r="L44" s="400">
        <f t="shared" si="3"/>
        <v>0</v>
      </c>
      <c r="M44" s="411">
        <v>0</v>
      </c>
      <c r="N44" s="400">
        <f t="shared" si="4"/>
        <v>0</v>
      </c>
      <c r="O44" s="411">
        <v>0</v>
      </c>
      <c r="P44" s="400">
        <f t="shared" si="5"/>
        <v>0</v>
      </c>
      <c r="Q44" s="411">
        <v>0</v>
      </c>
      <c r="R44" s="400">
        <f t="shared" si="6"/>
        <v>0</v>
      </c>
      <c r="S44" s="411">
        <v>0</v>
      </c>
      <c r="T44" s="400">
        <f t="shared" si="7"/>
        <v>0</v>
      </c>
      <c r="U44" s="411">
        <v>0</v>
      </c>
      <c r="V44" s="400">
        <f t="shared" si="8"/>
        <v>0</v>
      </c>
      <c r="W44" s="411">
        <v>0</v>
      </c>
      <c r="X44" s="400">
        <f t="shared" si="9"/>
        <v>0</v>
      </c>
      <c r="Y44" s="411">
        <v>0</v>
      </c>
      <c r="Z44" s="400">
        <f t="shared" si="10"/>
        <v>0</v>
      </c>
      <c r="AA44" s="400">
        <f t="shared" si="10"/>
        <v>0</v>
      </c>
    </row>
    <row r="45" spans="1:27" s="263" customFormat="1" x14ac:dyDescent="0.25">
      <c r="A45" s="406" t="s">
        <v>967</v>
      </c>
      <c r="B45" s="407" t="s">
        <v>968</v>
      </c>
      <c r="C45" s="408">
        <f>SUM(C46+C53)</f>
        <v>0</v>
      </c>
      <c r="D45" s="408">
        <f>SUM(D46+D53)</f>
        <v>0</v>
      </c>
      <c r="E45" s="408">
        <f>SUM(E46+E53)</f>
        <v>184447</v>
      </c>
      <c r="F45" s="400">
        <f t="shared" si="0"/>
        <v>184447</v>
      </c>
      <c r="G45" s="408">
        <f>SUM(G46+G53)</f>
        <v>0</v>
      </c>
      <c r="H45" s="400">
        <f t="shared" si="1"/>
        <v>184447</v>
      </c>
      <c r="I45" s="408">
        <f>SUM(I46+I53)</f>
        <v>0</v>
      </c>
      <c r="J45" s="400">
        <f t="shared" si="2"/>
        <v>184447</v>
      </c>
      <c r="K45" s="408">
        <f>SUM(K46+K53)</f>
        <v>7298.3999999999942</v>
      </c>
      <c r="L45" s="400">
        <f t="shared" si="3"/>
        <v>191745.4</v>
      </c>
      <c r="M45" s="408">
        <f>SUM(M46+M53)</f>
        <v>0</v>
      </c>
      <c r="N45" s="400">
        <f t="shared" si="4"/>
        <v>191745.4</v>
      </c>
      <c r="O45" s="408">
        <f>SUM(O46+O53)</f>
        <v>0</v>
      </c>
      <c r="P45" s="400">
        <f t="shared" si="5"/>
        <v>191745.4</v>
      </c>
      <c r="Q45" s="408">
        <f>SUM(Q46+Q53)</f>
        <v>0</v>
      </c>
      <c r="R45" s="400">
        <f t="shared" si="6"/>
        <v>191745.4</v>
      </c>
      <c r="S45" s="408">
        <f>SUM(S46+S53)</f>
        <v>0</v>
      </c>
      <c r="T45" s="400">
        <f t="shared" si="7"/>
        <v>191745.4</v>
      </c>
      <c r="U45" s="408">
        <f>SUM(U46+U53)</f>
        <v>0</v>
      </c>
      <c r="V45" s="400">
        <f t="shared" si="8"/>
        <v>191745.4</v>
      </c>
      <c r="W45" s="408">
        <f>SUM(W46+W53)</f>
        <v>0</v>
      </c>
      <c r="X45" s="400">
        <f t="shared" si="9"/>
        <v>191745.4</v>
      </c>
      <c r="Y45" s="408">
        <f>SUM(Y46+Y53)</f>
        <v>0</v>
      </c>
      <c r="Z45" s="400">
        <f t="shared" si="10"/>
        <v>191745.4</v>
      </c>
      <c r="AA45" s="400">
        <f>SUM(AA46+AA53)</f>
        <v>-289318.40000000037</v>
      </c>
    </row>
    <row r="46" spans="1:27" s="263" customFormat="1" x14ac:dyDescent="0.25">
      <c r="A46" s="409" t="s">
        <v>969</v>
      </c>
      <c r="B46" s="410" t="s">
        <v>970</v>
      </c>
      <c r="C46" s="411">
        <f>C50+C47</f>
        <v>-2918927.8</v>
      </c>
      <c r="D46" s="411">
        <f>D50+D47</f>
        <v>-2887160.9</v>
      </c>
      <c r="E46" s="411">
        <f>E50+E47</f>
        <v>0</v>
      </c>
      <c r="F46" s="400">
        <f t="shared" si="0"/>
        <v>-2887160.9</v>
      </c>
      <c r="G46" s="411">
        <f>G50+G47</f>
        <v>-118958.3</v>
      </c>
      <c r="H46" s="400">
        <f t="shared" si="1"/>
        <v>-3006119.1999999997</v>
      </c>
      <c r="I46" s="411">
        <f>I50+I47</f>
        <v>-125201.2</v>
      </c>
      <c r="J46" s="400">
        <f t="shared" si="2"/>
        <v>-3131320.4</v>
      </c>
      <c r="K46" s="411">
        <f>K50+K47</f>
        <v>-69165.100000000006</v>
      </c>
      <c r="L46" s="400">
        <f t="shared" si="3"/>
        <v>-3200485.5</v>
      </c>
      <c r="M46" s="411">
        <f>M50+M47</f>
        <v>-186008</v>
      </c>
      <c r="N46" s="400">
        <f t="shared" si="4"/>
        <v>-3386493.5</v>
      </c>
      <c r="O46" s="411">
        <f>O50+O47</f>
        <v>-112640.8</v>
      </c>
      <c r="P46" s="400">
        <f t="shared" si="5"/>
        <v>-3499134.3</v>
      </c>
      <c r="Q46" s="411">
        <f>Q50+Q47</f>
        <v>-21455.1</v>
      </c>
      <c r="R46" s="400">
        <f t="shared" si="6"/>
        <v>-3520589.4</v>
      </c>
      <c r="S46" s="411">
        <f>S50+S47</f>
        <v>-29309.9</v>
      </c>
      <c r="T46" s="400">
        <f t="shared" si="7"/>
        <v>-3549899.3</v>
      </c>
      <c r="U46" s="411">
        <f>U50+U47</f>
        <v>-79298.8</v>
      </c>
      <c r="V46" s="400">
        <f t="shared" si="8"/>
        <v>-3629198.0999999996</v>
      </c>
      <c r="W46" s="411">
        <f>W50+W47</f>
        <v>-194754.9</v>
      </c>
      <c r="X46" s="400">
        <f t="shared" si="9"/>
        <v>-3823952.9999999995</v>
      </c>
      <c r="Y46" s="411">
        <f>Y50+Y47</f>
        <v>-124437.3</v>
      </c>
      <c r="Z46" s="400">
        <f t="shared" si="10"/>
        <v>-3948390.2999999993</v>
      </c>
      <c r="AA46" s="400">
        <f>SUM(AA50)</f>
        <v>-3784629.7</v>
      </c>
    </row>
    <row r="47" spans="1:27" s="263" customFormat="1" x14ac:dyDescent="0.25">
      <c r="A47" s="409" t="s">
        <v>971</v>
      </c>
      <c r="B47" s="410" t="s">
        <v>972</v>
      </c>
      <c r="C47" s="411">
        <f t="shared" ref="C47:Y48" si="14">C48</f>
        <v>0</v>
      </c>
      <c r="D47" s="411">
        <f t="shared" si="14"/>
        <v>0</v>
      </c>
      <c r="E47" s="411">
        <f t="shared" si="14"/>
        <v>0</v>
      </c>
      <c r="F47" s="400">
        <f t="shared" si="0"/>
        <v>0</v>
      </c>
      <c r="G47" s="411">
        <f t="shared" si="14"/>
        <v>0</v>
      </c>
      <c r="H47" s="400">
        <f t="shared" si="1"/>
        <v>0</v>
      </c>
      <c r="I47" s="411">
        <f t="shared" si="14"/>
        <v>0</v>
      </c>
      <c r="J47" s="400">
        <f t="shared" si="2"/>
        <v>0</v>
      </c>
      <c r="K47" s="411">
        <f t="shared" si="14"/>
        <v>0</v>
      </c>
      <c r="L47" s="400">
        <f t="shared" si="3"/>
        <v>0</v>
      </c>
      <c r="M47" s="411">
        <f t="shared" si="14"/>
        <v>0</v>
      </c>
      <c r="N47" s="400">
        <f t="shared" si="4"/>
        <v>0</v>
      </c>
      <c r="O47" s="411">
        <f t="shared" si="14"/>
        <v>0</v>
      </c>
      <c r="P47" s="400">
        <f t="shared" si="5"/>
        <v>0</v>
      </c>
      <c r="Q47" s="411">
        <f t="shared" si="14"/>
        <v>0</v>
      </c>
      <c r="R47" s="400">
        <f t="shared" si="6"/>
        <v>0</v>
      </c>
      <c r="S47" s="411">
        <f t="shared" si="14"/>
        <v>0</v>
      </c>
      <c r="T47" s="400">
        <f t="shared" si="7"/>
        <v>0</v>
      </c>
      <c r="U47" s="411">
        <f t="shared" si="14"/>
        <v>0</v>
      </c>
      <c r="V47" s="400">
        <f t="shared" si="8"/>
        <v>0</v>
      </c>
      <c r="W47" s="411">
        <f t="shared" si="14"/>
        <v>0</v>
      </c>
      <c r="X47" s="400">
        <f t="shared" si="9"/>
        <v>0</v>
      </c>
      <c r="Y47" s="411">
        <f t="shared" si="14"/>
        <v>0</v>
      </c>
      <c r="Z47" s="400">
        <f t="shared" si="10"/>
        <v>0</v>
      </c>
      <c r="AA47" s="400">
        <f t="shared" si="10"/>
        <v>0</v>
      </c>
    </row>
    <row r="48" spans="1:27" s="263" customFormat="1" x14ac:dyDescent="0.25">
      <c r="A48" s="409" t="s">
        <v>973</v>
      </c>
      <c r="B48" s="410" t="s">
        <v>974</v>
      </c>
      <c r="C48" s="411">
        <f t="shared" si="14"/>
        <v>0</v>
      </c>
      <c r="D48" s="411">
        <f t="shared" si="14"/>
        <v>0</v>
      </c>
      <c r="E48" s="411">
        <f t="shared" si="14"/>
        <v>0</v>
      </c>
      <c r="F48" s="400">
        <f t="shared" si="0"/>
        <v>0</v>
      </c>
      <c r="G48" s="411">
        <f t="shared" si="14"/>
        <v>0</v>
      </c>
      <c r="H48" s="400">
        <f t="shared" si="1"/>
        <v>0</v>
      </c>
      <c r="I48" s="411">
        <f t="shared" si="14"/>
        <v>0</v>
      </c>
      <c r="J48" s="400">
        <f t="shared" si="2"/>
        <v>0</v>
      </c>
      <c r="K48" s="411">
        <f t="shared" si="14"/>
        <v>0</v>
      </c>
      <c r="L48" s="400">
        <f t="shared" si="3"/>
        <v>0</v>
      </c>
      <c r="M48" s="411">
        <f t="shared" si="14"/>
        <v>0</v>
      </c>
      <c r="N48" s="400">
        <f t="shared" si="4"/>
        <v>0</v>
      </c>
      <c r="O48" s="411">
        <f t="shared" si="14"/>
        <v>0</v>
      </c>
      <c r="P48" s="400">
        <f t="shared" si="5"/>
        <v>0</v>
      </c>
      <c r="Q48" s="411">
        <f t="shared" si="14"/>
        <v>0</v>
      </c>
      <c r="R48" s="400">
        <f t="shared" si="6"/>
        <v>0</v>
      </c>
      <c r="S48" s="411">
        <f t="shared" si="14"/>
        <v>0</v>
      </c>
      <c r="T48" s="400">
        <f t="shared" si="7"/>
        <v>0</v>
      </c>
      <c r="U48" s="411">
        <f t="shared" si="14"/>
        <v>0</v>
      </c>
      <c r="V48" s="400">
        <f t="shared" si="8"/>
        <v>0</v>
      </c>
      <c r="W48" s="411">
        <f t="shared" si="14"/>
        <v>0</v>
      </c>
      <c r="X48" s="400">
        <f t="shared" si="9"/>
        <v>0</v>
      </c>
      <c r="Y48" s="411">
        <f t="shared" si="14"/>
        <v>0</v>
      </c>
      <c r="Z48" s="400">
        <f t="shared" si="10"/>
        <v>0</v>
      </c>
      <c r="AA48" s="400">
        <f t="shared" si="10"/>
        <v>0</v>
      </c>
    </row>
    <row r="49" spans="1:27" s="263" customFormat="1" ht="25.5" x14ac:dyDescent="0.25">
      <c r="A49" s="409" t="s">
        <v>975</v>
      </c>
      <c r="B49" s="410" t="s">
        <v>976</v>
      </c>
      <c r="C49" s="411">
        <v>0</v>
      </c>
      <c r="D49" s="411">
        <v>0</v>
      </c>
      <c r="E49" s="411">
        <v>0</v>
      </c>
      <c r="F49" s="400">
        <f t="shared" si="0"/>
        <v>0</v>
      </c>
      <c r="G49" s="411">
        <v>0</v>
      </c>
      <c r="H49" s="400">
        <f t="shared" si="1"/>
        <v>0</v>
      </c>
      <c r="I49" s="411">
        <v>0</v>
      </c>
      <c r="J49" s="400">
        <f t="shared" si="2"/>
        <v>0</v>
      </c>
      <c r="K49" s="411">
        <v>0</v>
      </c>
      <c r="L49" s="400">
        <f t="shared" si="3"/>
        <v>0</v>
      </c>
      <c r="M49" s="411">
        <v>0</v>
      </c>
      <c r="N49" s="400">
        <f t="shared" si="4"/>
        <v>0</v>
      </c>
      <c r="O49" s="411">
        <v>0</v>
      </c>
      <c r="P49" s="400">
        <f t="shared" si="5"/>
        <v>0</v>
      </c>
      <c r="Q49" s="411">
        <v>0</v>
      </c>
      <c r="R49" s="400">
        <f t="shared" si="6"/>
        <v>0</v>
      </c>
      <c r="S49" s="411">
        <v>0</v>
      </c>
      <c r="T49" s="400">
        <f t="shared" si="7"/>
        <v>0</v>
      </c>
      <c r="U49" s="411">
        <v>0</v>
      </c>
      <c r="V49" s="400">
        <f t="shared" si="8"/>
        <v>0</v>
      </c>
      <c r="W49" s="411">
        <v>0</v>
      </c>
      <c r="X49" s="400">
        <f t="shared" si="9"/>
        <v>0</v>
      </c>
      <c r="Y49" s="411">
        <v>0</v>
      </c>
      <c r="Z49" s="400">
        <f t="shared" si="10"/>
        <v>0</v>
      </c>
      <c r="AA49" s="400">
        <f t="shared" si="10"/>
        <v>0</v>
      </c>
    </row>
    <row r="50" spans="1:27" s="263" customFormat="1" x14ac:dyDescent="0.25">
      <c r="A50" s="409" t="s">
        <v>977</v>
      </c>
      <c r="B50" s="410" t="s">
        <v>978</v>
      </c>
      <c r="C50" s="411">
        <f>C51</f>
        <v>-2918927.8</v>
      </c>
      <c r="D50" s="411">
        <f>D51</f>
        <v>-2887160.9</v>
      </c>
      <c r="E50" s="411">
        <f>E51</f>
        <v>0</v>
      </c>
      <c r="F50" s="400">
        <f t="shared" si="0"/>
        <v>-2887160.9</v>
      </c>
      <c r="G50" s="411">
        <f>G51</f>
        <v>-118958.3</v>
      </c>
      <c r="H50" s="400">
        <f t="shared" si="1"/>
        <v>-3006119.1999999997</v>
      </c>
      <c r="I50" s="411">
        <f>I51</f>
        <v>-125201.2</v>
      </c>
      <c r="J50" s="400">
        <f t="shared" si="2"/>
        <v>-3131320.4</v>
      </c>
      <c r="K50" s="411">
        <f>K51</f>
        <v>-69165.100000000006</v>
      </c>
      <c r="L50" s="400">
        <f t="shared" si="3"/>
        <v>-3200485.5</v>
      </c>
      <c r="M50" s="411">
        <f>M51</f>
        <v>-186008</v>
      </c>
      <c r="N50" s="400">
        <f t="shared" si="4"/>
        <v>-3386493.5</v>
      </c>
      <c r="O50" s="411">
        <f>O51</f>
        <v>-112640.8</v>
      </c>
      <c r="P50" s="400">
        <f t="shared" si="5"/>
        <v>-3499134.3</v>
      </c>
      <c r="Q50" s="411">
        <f>Q51</f>
        <v>-21455.1</v>
      </c>
      <c r="R50" s="400">
        <f t="shared" si="6"/>
        <v>-3520589.4</v>
      </c>
      <c r="S50" s="411">
        <f>S51</f>
        <v>-29309.9</v>
      </c>
      <c r="T50" s="400">
        <f t="shared" si="7"/>
        <v>-3549899.3</v>
      </c>
      <c r="U50" s="411">
        <f>U51</f>
        <v>-79298.8</v>
      </c>
      <c r="V50" s="400">
        <f t="shared" si="8"/>
        <v>-3629198.0999999996</v>
      </c>
      <c r="W50" s="411">
        <f>W51</f>
        <v>-194754.9</v>
      </c>
      <c r="X50" s="400">
        <f t="shared" si="9"/>
        <v>-3823952.9999999995</v>
      </c>
      <c r="Y50" s="411">
        <f>Y51</f>
        <v>-124437.3</v>
      </c>
      <c r="Z50" s="400">
        <f t="shared" si="10"/>
        <v>-3948390.2999999993</v>
      </c>
      <c r="AA50" s="400">
        <f>SUM(AA51)</f>
        <v>-3784629.7</v>
      </c>
    </row>
    <row r="51" spans="1:27" s="263" customFormat="1" x14ac:dyDescent="0.25">
      <c r="A51" s="409" t="s">
        <v>979</v>
      </c>
      <c r="B51" s="410" t="s">
        <v>980</v>
      </c>
      <c r="C51" s="411">
        <v>-2918927.8</v>
      </c>
      <c r="D51" s="411">
        <f>D52</f>
        <v>-2887160.9</v>
      </c>
      <c r="E51" s="411">
        <f>E52</f>
        <v>0</v>
      </c>
      <c r="F51" s="400">
        <f t="shared" si="0"/>
        <v>-2887160.9</v>
      </c>
      <c r="G51" s="411">
        <f>SUM(G52)</f>
        <v>-118958.3</v>
      </c>
      <c r="H51" s="400">
        <f t="shared" si="1"/>
        <v>-3006119.1999999997</v>
      </c>
      <c r="I51" s="411">
        <f>SUM(I52)</f>
        <v>-125201.2</v>
      </c>
      <c r="J51" s="400">
        <f t="shared" si="2"/>
        <v>-3131320.4</v>
      </c>
      <c r="K51" s="411">
        <f>SUM(K52)</f>
        <v>-69165.100000000006</v>
      </c>
      <c r="L51" s="400">
        <f t="shared" si="3"/>
        <v>-3200485.5</v>
      </c>
      <c r="M51" s="411">
        <f>SUM(M52)</f>
        <v>-186008</v>
      </c>
      <c r="N51" s="400">
        <f t="shared" si="4"/>
        <v>-3386493.5</v>
      </c>
      <c r="O51" s="411">
        <f>SUM(O52)</f>
        <v>-112640.8</v>
      </c>
      <c r="P51" s="400">
        <f t="shared" si="5"/>
        <v>-3499134.3</v>
      </c>
      <c r="Q51" s="411">
        <f>SUM(Q52)</f>
        <v>-21455.1</v>
      </c>
      <c r="R51" s="400">
        <f t="shared" si="6"/>
        <v>-3520589.4</v>
      </c>
      <c r="S51" s="411">
        <f>SUM(S52)</f>
        <v>-29309.9</v>
      </c>
      <c r="T51" s="400">
        <f t="shared" si="7"/>
        <v>-3549899.3</v>
      </c>
      <c r="U51" s="411">
        <f>SUM(U52)</f>
        <v>-79298.8</v>
      </c>
      <c r="V51" s="400">
        <f t="shared" si="8"/>
        <v>-3629198.0999999996</v>
      </c>
      <c r="W51" s="411">
        <f>SUM(W52)</f>
        <v>-194754.9</v>
      </c>
      <c r="X51" s="400">
        <f t="shared" si="9"/>
        <v>-3823952.9999999995</v>
      </c>
      <c r="Y51" s="411">
        <f>SUM(Y52)</f>
        <v>-124437.3</v>
      </c>
      <c r="Z51" s="400">
        <f t="shared" si="10"/>
        <v>-3948390.2999999993</v>
      </c>
      <c r="AA51" s="400">
        <f>SUM(AA52)</f>
        <v>-3784629.7</v>
      </c>
    </row>
    <row r="52" spans="1:27" s="263" customFormat="1" ht="17.25" customHeight="1" x14ac:dyDescent="0.25">
      <c r="A52" s="409" t="s">
        <v>981</v>
      </c>
      <c r="B52" s="410" t="s">
        <v>982</v>
      </c>
      <c r="C52" s="411">
        <v>-2887161.9</v>
      </c>
      <c r="D52" s="411">
        <v>-2887160.9</v>
      </c>
      <c r="E52" s="411">
        <v>0</v>
      </c>
      <c r="F52" s="400">
        <f t="shared" si="0"/>
        <v>-2887160.9</v>
      </c>
      <c r="G52" s="411">
        <v>-118958.3</v>
      </c>
      <c r="H52" s="400">
        <f t="shared" si="1"/>
        <v>-3006119.1999999997</v>
      </c>
      <c r="I52" s="411">
        <v>-125201.2</v>
      </c>
      <c r="J52" s="400">
        <f t="shared" si="2"/>
        <v>-3131320.4</v>
      </c>
      <c r="K52" s="411">
        <v>-69165.100000000006</v>
      </c>
      <c r="L52" s="400">
        <f t="shared" si="3"/>
        <v>-3200485.5</v>
      </c>
      <c r="M52" s="411">
        <v>-186008</v>
      </c>
      <c r="N52" s="400">
        <f t="shared" si="4"/>
        <v>-3386493.5</v>
      </c>
      <c r="O52" s="411">
        <v>-112640.8</v>
      </c>
      <c r="P52" s="400">
        <f t="shared" si="5"/>
        <v>-3499134.3</v>
      </c>
      <c r="Q52" s="411">
        <v>-21455.1</v>
      </c>
      <c r="R52" s="400">
        <f t="shared" si="6"/>
        <v>-3520589.4</v>
      </c>
      <c r="S52" s="411">
        <v>-29309.9</v>
      </c>
      <c r="T52" s="400">
        <f t="shared" si="7"/>
        <v>-3549899.3</v>
      </c>
      <c r="U52" s="411">
        <v>-79298.8</v>
      </c>
      <c r="V52" s="400">
        <f t="shared" si="8"/>
        <v>-3629198.0999999996</v>
      </c>
      <c r="W52" s="411">
        <v>-194754.9</v>
      </c>
      <c r="X52" s="400">
        <f t="shared" si="9"/>
        <v>-3823952.9999999995</v>
      </c>
      <c r="Y52" s="411">
        <v>-124437.3</v>
      </c>
      <c r="Z52" s="400">
        <f t="shared" si="10"/>
        <v>-3948390.2999999993</v>
      </c>
      <c r="AA52" s="400">
        <v>-3784629.7</v>
      </c>
    </row>
    <row r="53" spans="1:27" s="263" customFormat="1" x14ac:dyDescent="0.25">
      <c r="A53" s="409" t="s">
        <v>983</v>
      </c>
      <c r="B53" s="410" t="s">
        <v>984</v>
      </c>
      <c r="C53" s="411">
        <f>C54+C57</f>
        <v>2918927.8</v>
      </c>
      <c r="D53" s="411">
        <f>D54+D57</f>
        <v>2887160.9</v>
      </c>
      <c r="E53" s="411">
        <f>E54+E57</f>
        <v>184447</v>
      </c>
      <c r="F53" s="400">
        <f t="shared" si="0"/>
        <v>3071607.9</v>
      </c>
      <c r="G53" s="411">
        <f>G54+G57</f>
        <v>118958.3</v>
      </c>
      <c r="H53" s="400">
        <f t="shared" si="1"/>
        <v>3190566.1999999997</v>
      </c>
      <c r="I53" s="411">
        <f>I54+I57</f>
        <v>125201.2</v>
      </c>
      <c r="J53" s="400">
        <f t="shared" si="2"/>
        <v>3315767.4</v>
      </c>
      <c r="K53" s="411">
        <f>K54+K57</f>
        <v>76463.5</v>
      </c>
      <c r="L53" s="400">
        <f t="shared" si="3"/>
        <v>3392230.9</v>
      </c>
      <c r="M53" s="411">
        <f>M54+M57</f>
        <v>186008</v>
      </c>
      <c r="N53" s="400">
        <f t="shared" si="4"/>
        <v>3578238.9</v>
      </c>
      <c r="O53" s="411">
        <f>O54+O57</f>
        <v>112640.8</v>
      </c>
      <c r="P53" s="400">
        <f t="shared" si="5"/>
        <v>3690879.6999999997</v>
      </c>
      <c r="Q53" s="411">
        <f>Q54+Q57</f>
        <v>21455.1</v>
      </c>
      <c r="R53" s="400">
        <f t="shared" si="6"/>
        <v>3712334.8</v>
      </c>
      <c r="S53" s="411">
        <f>S54+S57</f>
        <v>29309.9</v>
      </c>
      <c r="T53" s="400">
        <f t="shared" si="7"/>
        <v>3741644.6999999997</v>
      </c>
      <c r="U53" s="411">
        <f>U54+U57</f>
        <v>79298.8</v>
      </c>
      <c r="V53" s="400">
        <f t="shared" si="8"/>
        <v>3820943.4999999995</v>
      </c>
      <c r="W53" s="411">
        <f>W54+W57</f>
        <v>194754.9</v>
      </c>
      <c r="X53" s="400">
        <f t="shared" si="9"/>
        <v>4015698.3999999994</v>
      </c>
      <c r="Y53" s="411">
        <f>Y54+Y57</f>
        <v>124437.3</v>
      </c>
      <c r="Z53" s="400">
        <f t="shared" si="10"/>
        <v>4140135.6999999993</v>
      </c>
      <c r="AA53" s="400">
        <f>SUM(AA57)</f>
        <v>3495311.3</v>
      </c>
    </row>
    <row r="54" spans="1:27" s="263" customFormat="1" x14ac:dyDescent="0.25">
      <c r="A54" s="409" t="s">
        <v>985</v>
      </c>
      <c r="B54" s="410" t="s">
        <v>986</v>
      </c>
      <c r="C54" s="411">
        <f t="shared" ref="C54:Y55" si="15">C55</f>
        <v>0</v>
      </c>
      <c r="D54" s="411">
        <f t="shared" si="15"/>
        <v>0</v>
      </c>
      <c r="E54" s="411">
        <f t="shared" si="15"/>
        <v>0</v>
      </c>
      <c r="F54" s="400">
        <f t="shared" si="0"/>
        <v>0</v>
      </c>
      <c r="G54" s="411">
        <f t="shared" si="15"/>
        <v>0</v>
      </c>
      <c r="H54" s="400">
        <f t="shared" si="1"/>
        <v>0</v>
      </c>
      <c r="I54" s="411">
        <f t="shared" si="15"/>
        <v>0</v>
      </c>
      <c r="J54" s="400">
        <f t="shared" si="2"/>
        <v>0</v>
      </c>
      <c r="K54" s="411">
        <f t="shared" si="15"/>
        <v>0</v>
      </c>
      <c r="L54" s="400">
        <f t="shared" si="3"/>
        <v>0</v>
      </c>
      <c r="M54" s="411">
        <f t="shared" si="15"/>
        <v>0</v>
      </c>
      <c r="N54" s="400">
        <f t="shared" si="4"/>
        <v>0</v>
      </c>
      <c r="O54" s="411">
        <f t="shared" si="15"/>
        <v>0</v>
      </c>
      <c r="P54" s="400">
        <f t="shared" si="5"/>
        <v>0</v>
      </c>
      <c r="Q54" s="411">
        <f t="shared" si="15"/>
        <v>0</v>
      </c>
      <c r="R54" s="400">
        <f t="shared" si="6"/>
        <v>0</v>
      </c>
      <c r="S54" s="411">
        <f t="shared" si="15"/>
        <v>0</v>
      </c>
      <c r="T54" s="400">
        <f t="shared" si="7"/>
        <v>0</v>
      </c>
      <c r="U54" s="411">
        <f t="shared" si="15"/>
        <v>0</v>
      </c>
      <c r="V54" s="400">
        <f t="shared" si="8"/>
        <v>0</v>
      </c>
      <c r="W54" s="411">
        <f t="shared" si="15"/>
        <v>0</v>
      </c>
      <c r="X54" s="400">
        <f t="shared" si="9"/>
        <v>0</v>
      </c>
      <c r="Y54" s="411">
        <f t="shared" si="15"/>
        <v>0</v>
      </c>
      <c r="Z54" s="400">
        <f t="shared" si="10"/>
        <v>0</v>
      </c>
      <c r="AA54" s="400">
        <f t="shared" si="10"/>
        <v>0</v>
      </c>
    </row>
    <row r="55" spans="1:27" s="263" customFormat="1" x14ac:dyDescent="0.25">
      <c r="A55" s="409" t="s">
        <v>987</v>
      </c>
      <c r="B55" s="410" t="s">
        <v>988</v>
      </c>
      <c r="C55" s="411">
        <f t="shared" si="15"/>
        <v>0</v>
      </c>
      <c r="D55" s="411">
        <f t="shared" si="15"/>
        <v>0</v>
      </c>
      <c r="E55" s="411">
        <f t="shared" si="15"/>
        <v>0</v>
      </c>
      <c r="F55" s="400">
        <f t="shared" si="0"/>
        <v>0</v>
      </c>
      <c r="G55" s="411">
        <f t="shared" si="15"/>
        <v>0</v>
      </c>
      <c r="H55" s="400">
        <f t="shared" si="1"/>
        <v>0</v>
      </c>
      <c r="I55" s="411">
        <f t="shared" si="15"/>
        <v>0</v>
      </c>
      <c r="J55" s="400">
        <f t="shared" si="2"/>
        <v>0</v>
      </c>
      <c r="K55" s="411">
        <f t="shared" si="15"/>
        <v>0</v>
      </c>
      <c r="L55" s="400">
        <f t="shared" si="3"/>
        <v>0</v>
      </c>
      <c r="M55" s="411">
        <f t="shared" si="15"/>
        <v>0</v>
      </c>
      <c r="N55" s="400">
        <f t="shared" si="4"/>
        <v>0</v>
      </c>
      <c r="O55" s="411">
        <f t="shared" si="15"/>
        <v>0</v>
      </c>
      <c r="P55" s="400">
        <f t="shared" si="5"/>
        <v>0</v>
      </c>
      <c r="Q55" s="411">
        <f t="shared" si="15"/>
        <v>0</v>
      </c>
      <c r="R55" s="400">
        <f t="shared" si="6"/>
        <v>0</v>
      </c>
      <c r="S55" s="411">
        <f t="shared" si="15"/>
        <v>0</v>
      </c>
      <c r="T55" s="400">
        <f t="shared" si="7"/>
        <v>0</v>
      </c>
      <c r="U55" s="411">
        <f t="shared" si="15"/>
        <v>0</v>
      </c>
      <c r="V55" s="400">
        <f t="shared" si="8"/>
        <v>0</v>
      </c>
      <c r="W55" s="411">
        <f t="shared" si="15"/>
        <v>0</v>
      </c>
      <c r="X55" s="400">
        <f t="shared" si="9"/>
        <v>0</v>
      </c>
      <c r="Y55" s="411">
        <f t="shared" si="15"/>
        <v>0</v>
      </c>
      <c r="Z55" s="400">
        <f t="shared" si="10"/>
        <v>0</v>
      </c>
      <c r="AA55" s="400">
        <f t="shared" si="10"/>
        <v>0</v>
      </c>
    </row>
    <row r="56" spans="1:27" s="263" customFormat="1" ht="25.5" x14ac:dyDescent="0.25">
      <c r="A56" s="409" t="s">
        <v>989</v>
      </c>
      <c r="B56" s="410" t="s">
        <v>990</v>
      </c>
      <c r="C56" s="411">
        <v>0</v>
      </c>
      <c r="D56" s="411">
        <v>0</v>
      </c>
      <c r="E56" s="411">
        <v>0</v>
      </c>
      <c r="F56" s="400">
        <f t="shared" si="0"/>
        <v>0</v>
      </c>
      <c r="G56" s="411">
        <v>0</v>
      </c>
      <c r="H56" s="400">
        <f t="shared" si="1"/>
        <v>0</v>
      </c>
      <c r="I56" s="411">
        <v>0</v>
      </c>
      <c r="J56" s="400">
        <f t="shared" si="2"/>
        <v>0</v>
      </c>
      <c r="K56" s="411">
        <v>0</v>
      </c>
      <c r="L56" s="400">
        <f t="shared" si="3"/>
        <v>0</v>
      </c>
      <c r="M56" s="411">
        <v>0</v>
      </c>
      <c r="N56" s="400">
        <f t="shared" si="4"/>
        <v>0</v>
      </c>
      <c r="O56" s="411">
        <v>0</v>
      </c>
      <c r="P56" s="400">
        <f t="shared" si="5"/>
        <v>0</v>
      </c>
      <c r="Q56" s="411">
        <v>0</v>
      </c>
      <c r="R56" s="400">
        <f t="shared" si="6"/>
        <v>0</v>
      </c>
      <c r="S56" s="411">
        <v>0</v>
      </c>
      <c r="T56" s="400">
        <f t="shared" si="7"/>
        <v>0</v>
      </c>
      <c r="U56" s="411">
        <v>0</v>
      </c>
      <c r="V56" s="400">
        <f t="shared" si="8"/>
        <v>0</v>
      </c>
      <c r="W56" s="411">
        <v>0</v>
      </c>
      <c r="X56" s="400">
        <f t="shared" si="9"/>
        <v>0</v>
      </c>
      <c r="Y56" s="411">
        <v>0</v>
      </c>
      <c r="Z56" s="400">
        <f t="shared" si="10"/>
        <v>0</v>
      </c>
      <c r="AA56" s="400">
        <f t="shared" si="10"/>
        <v>0</v>
      </c>
    </row>
    <row r="57" spans="1:27" s="263" customFormat="1" x14ac:dyDescent="0.25">
      <c r="A57" s="409" t="s">
        <v>991</v>
      </c>
      <c r="B57" s="410" t="s">
        <v>992</v>
      </c>
      <c r="C57" s="411">
        <f>C58-C60</f>
        <v>2918927.8</v>
      </c>
      <c r="D57" s="411">
        <f>D58-D60</f>
        <v>2887160.9</v>
      </c>
      <c r="E57" s="411">
        <f>E58-E60</f>
        <v>184447</v>
      </c>
      <c r="F57" s="400">
        <f t="shared" si="0"/>
        <v>3071607.9</v>
      </c>
      <c r="G57" s="411">
        <f>G58-G60</f>
        <v>118958.3</v>
      </c>
      <c r="H57" s="400">
        <f t="shared" si="1"/>
        <v>3190566.1999999997</v>
      </c>
      <c r="I57" s="411">
        <f>I58-I60</f>
        <v>125201.2</v>
      </c>
      <c r="J57" s="400">
        <f t="shared" si="2"/>
        <v>3315767.4</v>
      </c>
      <c r="K57" s="411">
        <f>K58-K60</f>
        <v>76463.5</v>
      </c>
      <c r="L57" s="400">
        <f t="shared" si="3"/>
        <v>3392230.9</v>
      </c>
      <c r="M57" s="411">
        <f>M58-M60</f>
        <v>186008</v>
      </c>
      <c r="N57" s="400">
        <f t="shared" si="4"/>
        <v>3578238.9</v>
      </c>
      <c r="O57" s="411">
        <f>O58-O60</f>
        <v>112640.8</v>
      </c>
      <c r="P57" s="400">
        <f t="shared" si="5"/>
        <v>3690879.6999999997</v>
      </c>
      <c r="Q57" s="411">
        <f>Q58-Q60</f>
        <v>21455.1</v>
      </c>
      <c r="R57" s="400">
        <f t="shared" si="6"/>
        <v>3712334.8</v>
      </c>
      <c r="S57" s="411">
        <f>S58-S60</f>
        <v>29309.9</v>
      </c>
      <c r="T57" s="400">
        <f t="shared" si="7"/>
        <v>3741644.6999999997</v>
      </c>
      <c r="U57" s="411">
        <f>U58-U60</f>
        <v>79298.8</v>
      </c>
      <c r="V57" s="400">
        <f t="shared" si="8"/>
        <v>3820943.4999999995</v>
      </c>
      <c r="W57" s="411">
        <f>W58-W60</f>
        <v>194754.9</v>
      </c>
      <c r="X57" s="400">
        <f t="shared" si="9"/>
        <v>4015698.3999999994</v>
      </c>
      <c r="Y57" s="411">
        <f>Y58-Y60</f>
        <v>124437.3</v>
      </c>
      <c r="Z57" s="400">
        <f t="shared" si="10"/>
        <v>4140135.6999999993</v>
      </c>
      <c r="AA57" s="400">
        <f>SUM(AA58)</f>
        <v>3495311.3</v>
      </c>
    </row>
    <row r="58" spans="1:27" s="263" customFormat="1" x14ac:dyDescent="0.25">
      <c r="A58" s="409" t="s">
        <v>993</v>
      </c>
      <c r="B58" s="410" t="s">
        <v>994</v>
      </c>
      <c r="C58" s="411">
        <f>C59</f>
        <v>2918927.8</v>
      </c>
      <c r="D58" s="411">
        <f>D59</f>
        <v>2887160.9</v>
      </c>
      <c r="E58" s="411">
        <f>E59</f>
        <v>184447</v>
      </c>
      <c r="F58" s="400">
        <f t="shared" si="0"/>
        <v>3071607.9</v>
      </c>
      <c r="G58" s="411">
        <f>G59</f>
        <v>118958.3</v>
      </c>
      <c r="H58" s="400">
        <f t="shared" si="1"/>
        <v>3190566.1999999997</v>
      </c>
      <c r="I58" s="411">
        <f>I59</f>
        <v>125201.2</v>
      </c>
      <c r="J58" s="400">
        <f t="shared" si="2"/>
        <v>3315767.4</v>
      </c>
      <c r="K58" s="411">
        <f>K59</f>
        <v>76463.5</v>
      </c>
      <c r="L58" s="400">
        <f t="shared" si="3"/>
        <v>3392230.9</v>
      </c>
      <c r="M58" s="411">
        <f>M59</f>
        <v>186008</v>
      </c>
      <c r="N58" s="400">
        <f t="shared" si="4"/>
        <v>3578238.9</v>
      </c>
      <c r="O58" s="411">
        <f>O59</f>
        <v>112640.8</v>
      </c>
      <c r="P58" s="400">
        <f t="shared" si="5"/>
        <v>3690879.6999999997</v>
      </c>
      <c r="Q58" s="411">
        <f>Q59</f>
        <v>21455.1</v>
      </c>
      <c r="R58" s="400">
        <f t="shared" si="6"/>
        <v>3712334.8</v>
      </c>
      <c r="S58" s="411">
        <f>S59</f>
        <v>29309.9</v>
      </c>
      <c r="T58" s="400">
        <f t="shared" si="7"/>
        <v>3741644.6999999997</v>
      </c>
      <c r="U58" s="411">
        <f>U59</f>
        <v>79298.8</v>
      </c>
      <c r="V58" s="400">
        <f t="shared" si="8"/>
        <v>3820943.4999999995</v>
      </c>
      <c r="W58" s="411">
        <f>W59</f>
        <v>194754.9</v>
      </c>
      <c r="X58" s="400">
        <f t="shared" si="9"/>
        <v>4015698.3999999994</v>
      </c>
      <c r="Y58" s="411">
        <f>Y59</f>
        <v>124437.3</v>
      </c>
      <c r="Z58" s="400">
        <f t="shared" si="10"/>
        <v>4140135.6999999993</v>
      </c>
      <c r="AA58" s="400">
        <f>SUM(AA59)</f>
        <v>3495311.3</v>
      </c>
    </row>
    <row r="59" spans="1:27" s="263" customFormat="1" ht="25.5" x14ac:dyDescent="0.25">
      <c r="A59" s="409" t="s">
        <v>995</v>
      </c>
      <c r="B59" s="410" t="s">
        <v>996</v>
      </c>
      <c r="C59" s="411">
        <v>2918927.8</v>
      </c>
      <c r="D59" s="411">
        <v>2887160.9</v>
      </c>
      <c r="E59" s="411">
        <v>184447</v>
      </c>
      <c r="F59" s="400">
        <f t="shared" si="0"/>
        <v>3071607.9</v>
      </c>
      <c r="G59" s="411">
        <v>118958.3</v>
      </c>
      <c r="H59" s="400">
        <f t="shared" si="1"/>
        <v>3190566.1999999997</v>
      </c>
      <c r="I59" s="411">
        <v>125201.2</v>
      </c>
      <c r="J59" s="400">
        <f t="shared" si="2"/>
        <v>3315767.4</v>
      </c>
      <c r="K59" s="411">
        <v>76463.5</v>
      </c>
      <c r="L59" s="400">
        <f t="shared" si="3"/>
        <v>3392230.9</v>
      </c>
      <c r="M59" s="411">
        <v>186008</v>
      </c>
      <c r="N59" s="400">
        <f t="shared" si="4"/>
        <v>3578238.9</v>
      </c>
      <c r="O59" s="411">
        <v>112640.8</v>
      </c>
      <c r="P59" s="400">
        <f t="shared" si="5"/>
        <v>3690879.6999999997</v>
      </c>
      <c r="Q59" s="411">
        <v>21455.1</v>
      </c>
      <c r="R59" s="400">
        <f t="shared" si="6"/>
        <v>3712334.8</v>
      </c>
      <c r="S59" s="411">
        <v>29309.9</v>
      </c>
      <c r="T59" s="400">
        <f t="shared" si="7"/>
        <v>3741644.6999999997</v>
      </c>
      <c r="U59" s="411">
        <v>79298.8</v>
      </c>
      <c r="V59" s="400">
        <f t="shared" si="8"/>
        <v>3820943.4999999995</v>
      </c>
      <c r="W59" s="411">
        <v>194754.9</v>
      </c>
      <c r="X59" s="400">
        <f t="shared" si="9"/>
        <v>4015698.3999999994</v>
      </c>
      <c r="Y59" s="411">
        <v>124437.3</v>
      </c>
      <c r="Z59" s="400">
        <f t="shared" si="10"/>
        <v>4140135.6999999993</v>
      </c>
      <c r="AA59" s="400">
        <v>3495311.3</v>
      </c>
    </row>
    <row r="60" spans="1:27" s="263" customFormat="1" x14ac:dyDescent="0.25">
      <c r="A60" s="409" t="s">
        <v>991</v>
      </c>
      <c r="B60" s="410" t="s">
        <v>997</v>
      </c>
      <c r="C60" s="411">
        <f>SUM(C61)</f>
        <v>0</v>
      </c>
      <c r="D60" s="411">
        <f>SUM(D61)</f>
        <v>0</v>
      </c>
      <c r="E60" s="411">
        <f>SUM(E61)</f>
        <v>0</v>
      </c>
      <c r="F60" s="400">
        <f t="shared" si="0"/>
        <v>0</v>
      </c>
      <c r="G60" s="411">
        <f>SUM(G61)</f>
        <v>0</v>
      </c>
      <c r="H60" s="400">
        <f t="shared" si="1"/>
        <v>0</v>
      </c>
      <c r="I60" s="411">
        <f>SUM(I61)</f>
        <v>0</v>
      </c>
      <c r="J60" s="400">
        <f t="shared" si="2"/>
        <v>0</v>
      </c>
      <c r="K60" s="411">
        <f>SUM(K61)</f>
        <v>0</v>
      </c>
      <c r="L60" s="400">
        <f t="shared" si="3"/>
        <v>0</v>
      </c>
      <c r="M60" s="411">
        <f>SUM(M61)</f>
        <v>0</v>
      </c>
      <c r="N60" s="400">
        <f t="shared" si="4"/>
        <v>0</v>
      </c>
      <c r="O60" s="411">
        <f>SUM(O61)</f>
        <v>0</v>
      </c>
      <c r="P60" s="400">
        <f t="shared" si="5"/>
        <v>0</v>
      </c>
      <c r="Q60" s="411">
        <f>SUM(Q61)</f>
        <v>0</v>
      </c>
      <c r="R60" s="400">
        <f t="shared" si="6"/>
        <v>0</v>
      </c>
      <c r="S60" s="411">
        <f>SUM(S61)</f>
        <v>0</v>
      </c>
      <c r="T60" s="400">
        <f t="shared" si="7"/>
        <v>0</v>
      </c>
      <c r="U60" s="411">
        <f>SUM(U61)</f>
        <v>0</v>
      </c>
      <c r="V60" s="400">
        <f t="shared" si="8"/>
        <v>0</v>
      </c>
      <c r="W60" s="411">
        <f>SUM(W61)</f>
        <v>0</v>
      </c>
      <c r="X60" s="400">
        <f t="shared" si="9"/>
        <v>0</v>
      </c>
      <c r="Y60" s="411">
        <f>SUM(Y61)</f>
        <v>0</v>
      </c>
      <c r="Z60" s="400">
        <f t="shared" si="10"/>
        <v>0</v>
      </c>
      <c r="AA60" s="400">
        <f t="shared" si="10"/>
        <v>0</v>
      </c>
    </row>
    <row r="61" spans="1:27" s="263" customFormat="1" ht="25.5" x14ac:dyDescent="0.25">
      <c r="A61" s="409" t="s">
        <v>998</v>
      </c>
      <c r="B61" s="410" t="s">
        <v>999</v>
      </c>
      <c r="C61" s="411">
        <v>0</v>
      </c>
      <c r="D61" s="411">
        <v>0</v>
      </c>
      <c r="E61" s="411">
        <v>0</v>
      </c>
      <c r="F61" s="400">
        <f t="shared" si="0"/>
        <v>0</v>
      </c>
      <c r="G61" s="411">
        <v>0</v>
      </c>
      <c r="H61" s="400">
        <f t="shared" si="1"/>
        <v>0</v>
      </c>
      <c r="I61" s="411">
        <v>0</v>
      </c>
      <c r="J61" s="400">
        <f t="shared" si="2"/>
        <v>0</v>
      </c>
      <c r="K61" s="411">
        <v>0</v>
      </c>
      <c r="L61" s="400">
        <f t="shared" si="3"/>
        <v>0</v>
      </c>
      <c r="M61" s="411">
        <v>0</v>
      </c>
      <c r="N61" s="400">
        <f t="shared" si="4"/>
        <v>0</v>
      </c>
      <c r="O61" s="411">
        <v>0</v>
      </c>
      <c r="P61" s="400">
        <f t="shared" si="5"/>
        <v>0</v>
      </c>
      <c r="Q61" s="411">
        <v>0</v>
      </c>
      <c r="R61" s="400">
        <f t="shared" si="6"/>
        <v>0</v>
      </c>
      <c r="S61" s="411">
        <v>0</v>
      </c>
      <c r="T61" s="400">
        <f t="shared" si="7"/>
        <v>0</v>
      </c>
      <c r="U61" s="411">
        <v>0</v>
      </c>
      <c r="V61" s="400">
        <f t="shared" si="8"/>
        <v>0</v>
      </c>
      <c r="W61" s="411">
        <v>0</v>
      </c>
      <c r="X61" s="400">
        <f t="shared" si="9"/>
        <v>0</v>
      </c>
      <c r="Y61" s="411">
        <v>0</v>
      </c>
      <c r="Z61" s="400">
        <f t="shared" si="10"/>
        <v>0</v>
      </c>
      <c r="AA61" s="400">
        <f t="shared" si="10"/>
        <v>0</v>
      </c>
    </row>
    <row r="62" spans="1:27" ht="26.25" customHeight="1" x14ac:dyDescent="0.25">
      <c r="A62" s="398" t="s">
        <v>1000</v>
      </c>
      <c r="B62" s="399" t="s">
        <v>1001</v>
      </c>
      <c r="C62" s="400">
        <f>C10+C45</f>
        <v>102411.2</v>
      </c>
      <c r="D62" s="400">
        <f>D10+D45</f>
        <v>102411.20000000001</v>
      </c>
      <c r="E62" s="400">
        <f>E10+E45</f>
        <v>184447</v>
      </c>
      <c r="F62" s="400">
        <f t="shared" si="0"/>
        <v>286858.2</v>
      </c>
      <c r="G62" s="400">
        <f>G10+G45</f>
        <v>-10617</v>
      </c>
      <c r="H62" s="400">
        <f t="shared" si="1"/>
        <v>276241.2</v>
      </c>
      <c r="I62" s="400">
        <f>I10+I45</f>
        <v>0</v>
      </c>
      <c r="J62" s="400">
        <f t="shared" si="2"/>
        <v>276241.2</v>
      </c>
      <c r="K62" s="400">
        <f>K10+K45</f>
        <v>7298.3999999999942</v>
      </c>
      <c r="L62" s="400">
        <f t="shared" si="3"/>
        <v>283539.59999999998</v>
      </c>
      <c r="M62" s="400">
        <f>M10+M45</f>
        <v>-1540.5</v>
      </c>
      <c r="N62" s="400">
        <f t="shared" si="4"/>
        <v>281999.09999999998</v>
      </c>
      <c r="O62" s="400">
        <f>O10+O45</f>
        <v>0</v>
      </c>
      <c r="P62" s="400">
        <f t="shared" si="5"/>
        <v>281999.09999999998</v>
      </c>
      <c r="Q62" s="400">
        <f>Q10+Q45</f>
        <v>2350</v>
      </c>
      <c r="R62" s="400">
        <f t="shared" si="6"/>
        <v>284349.09999999998</v>
      </c>
      <c r="S62" s="400">
        <f>S10+S45</f>
        <v>-3621.4</v>
      </c>
      <c r="T62" s="400">
        <f t="shared" si="7"/>
        <v>280727.69999999995</v>
      </c>
      <c r="U62" s="400">
        <f>U10+U45</f>
        <v>0</v>
      </c>
      <c r="V62" s="400">
        <f t="shared" si="8"/>
        <v>280727.69999999995</v>
      </c>
      <c r="W62" s="400">
        <f>W10+W45</f>
        <v>211.80000000000291</v>
      </c>
      <c r="X62" s="400">
        <f t="shared" si="9"/>
        <v>280939.49999999994</v>
      </c>
      <c r="Y62" s="400">
        <f>Y10+Y45</f>
        <v>-1379.9</v>
      </c>
      <c r="Z62" s="400">
        <f t="shared" si="10"/>
        <v>279559.59999999992</v>
      </c>
      <c r="AA62" s="400">
        <f>SUM(AA10+AA45)</f>
        <v>-239318.40000000037</v>
      </c>
    </row>
    <row r="64" spans="1:27" hidden="1" x14ac:dyDescent="0.25"/>
    <row r="65" spans="1:30" ht="15" hidden="1" customHeight="1" x14ac:dyDescent="0.25">
      <c r="A65" s="257" t="s">
        <v>1002</v>
      </c>
    </row>
    <row r="66" spans="1:30" ht="15" hidden="1" customHeight="1" x14ac:dyDescent="0.25"/>
    <row r="67" spans="1:30" ht="15" hidden="1" customHeight="1" x14ac:dyDescent="0.25"/>
    <row r="68" spans="1:30" ht="15" hidden="1" customHeight="1" x14ac:dyDescent="0.25">
      <c r="A68" s="264" t="s">
        <v>1003</v>
      </c>
    </row>
    <row r="69" spans="1:30" ht="15" hidden="1" customHeight="1" x14ac:dyDescent="0.25">
      <c r="A69" s="264" t="s">
        <v>1004</v>
      </c>
    </row>
    <row r="70" spans="1:30" ht="15" hidden="1" customHeight="1" x14ac:dyDescent="0.25">
      <c r="A70" s="257" t="s">
        <v>1005</v>
      </c>
    </row>
    <row r="71" spans="1:30" hidden="1" x14ac:dyDescent="0.25">
      <c r="AA71" s="265">
        <v>838.7</v>
      </c>
      <c r="AB71" s="265">
        <v>-45380.7</v>
      </c>
      <c r="AC71" s="257">
        <v>-500</v>
      </c>
      <c r="AD71" s="265">
        <f>SUM(V71:AC71)</f>
        <v>-45042</v>
      </c>
    </row>
    <row r="72" spans="1:30" hidden="1" x14ac:dyDescent="0.25">
      <c r="AA72" s="265">
        <v>838.7</v>
      </c>
      <c r="AB72" s="265">
        <v>-54159.199999999997</v>
      </c>
      <c r="AC72" s="257">
        <v>-500</v>
      </c>
      <c r="AD72" s="265">
        <f>SUM(V72:AC72)</f>
        <v>-53820.5</v>
      </c>
    </row>
    <row r="73" spans="1:30" hidden="1" x14ac:dyDescent="0.25">
      <c r="AA73" s="265">
        <f>SUM(AA71-AA72)</f>
        <v>0</v>
      </c>
      <c r="AB73" s="265">
        <f>SUM(AB71-AB72)</f>
        <v>8778.5</v>
      </c>
      <c r="AC73" s="265">
        <f>SUM(AC71-AC72)</f>
        <v>0</v>
      </c>
      <c r="AD73" s="265">
        <f>SUM(AD71-AD72)</f>
        <v>8778.5</v>
      </c>
    </row>
    <row r="74" spans="1:30" x14ac:dyDescent="0.25">
      <c r="AA74" s="265"/>
      <c r="AB74" s="265"/>
    </row>
    <row r="75" spans="1:30" x14ac:dyDescent="0.25">
      <c r="AA75" s="265"/>
      <c r="AB75" s="265"/>
    </row>
    <row r="76" spans="1:30" hidden="1" x14ac:dyDescent="0.25">
      <c r="B76" s="257" t="s">
        <v>1006</v>
      </c>
      <c r="C76" s="257">
        <v>3552.5</v>
      </c>
      <c r="AA76" s="265"/>
      <c r="AB76" s="265"/>
    </row>
    <row r="77" spans="1:30" hidden="1" x14ac:dyDescent="0.25">
      <c r="B77" s="257" t="s">
        <v>1007</v>
      </c>
      <c r="C77" s="257">
        <v>164682.70000000001</v>
      </c>
      <c r="AA77" s="265"/>
      <c r="AB77" s="265"/>
    </row>
    <row r="78" spans="1:30" hidden="1" x14ac:dyDescent="0.25">
      <c r="B78" s="257" t="s">
        <v>1008</v>
      </c>
      <c r="C78" s="257">
        <v>2433.6</v>
      </c>
      <c r="AA78" s="265"/>
      <c r="AB78" s="265"/>
    </row>
    <row r="79" spans="1:30" hidden="1" x14ac:dyDescent="0.25">
      <c r="C79" s="257">
        <f>SUM(C76:C78)</f>
        <v>170668.80000000002</v>
      </c>
      <c r="AA79" s="265"/>
      <c r="AB79" s="265"/>
    </row>
    <row r="80" spans="1:30" x14ac:dyDescent="0.25">
      <c r="AA80" s="265"/>
      <c r="AB80" s="265"/>
    </row>
    <row r="81" spans="27:28" x14ac:dyDescent="0.25">
      <c r="AA81" s="265"/>
      <c r="AB81" s="265"/>
    </row>
  </sheetData>
  <mergeCells count="32">
    <mergeCell ref="B1:AA1"/>
    <mergeCell ref="B2:AA2"/>
    <mergeCell ref="B3:AA3"/>
    <mergeCell ref="B4:AA4"/>
    <mergeCell ref="H7:H8"/>
    <mergeCell ref="I7:I8"/>
    <mergeCell ref="U7:U8"/>
    <mergeCell ref="J7:J8"/>
    <mergeCell ref="K7:K8"/>
    <mergeCell ref="L7:L8"/>
    <mergeCell ref="M7:M8"/>
    <mergeCell ref="C7:C8"/>
    <mergeCell ref="D7:D8"/>
    <mergeCell ref="E7:E8"/>
    <mergeCell ref="F7:F8"/>
    <mergeCell ref="G7:G8"/>
    <mergeCell ref="A5:AA6"/>
    <mergeCell ref="Y7:Y8"/>
    <mergeCell ref="Z7:Z8"/>
    <mergeCell ref="S7:S8"/>
    <mergeCell ref="T7:T8"/>
    <mergeCell ref="V7:V8"/>
    <mergeCell ref="W7:W8"/>
    <mergeCell ref="X7:X8"/>
    <mergeCell ref="N7:N8"/>
    <mergeCell ref="O7:O8"/>
    <mergeCell ref="P7:P8"/>
    <mergeCell ref="Q7:Q8"/>
    <mergeCell ref="R7:R8"/>
    <mergeCell ref="AA7:AA8"/>
    <mergeCell ref="A7:A8"/>
    <mergeCell ref="B7:B8"/>
  </mergeCells>
  <pageMargins left="0.9055118110236221" right="0.70866141732283472" top="0.74803149606299213" bottom="0.74803149606299213" header="0.31496062992125984" footer="0.31496062992125984"/>
  <pageSetup paperSize="9" scale="8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5</vt:i4>
      </vt:variant>
    </vt:vector>
  </HeadingPairs>
  <TitlesOfParts>
    <vt:vector size="9" baseType="lpstr">
      <vt:lpstr>аналитическая</vt:lpstr>
      <vt:lpstr>Приложение 2</vt:lpstr>
      <vt:lpstr>Приложение 3</vt:lpstr>
      <vt:lpstr>Приложение 4</vt:lpstr>
      <vt:lpstr>аналитическая!Заголовки_для_печати</vt:lpstr>
      <vt:lpstr>'Приложение 3'!Заголовки_для_печати</vt:lpstr>
      <vt:lpstr>аналитическая!Область_печати</vt:lpstr>
      <vt:lpstr>'Приложение 2'!Область_печати</vt:lpstr>
      <vt:lpstr>'Приложение 3'!Область_печати</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2013-04-26T05:29:44Z</dcterms:modified>
</cp:coreProperties>
</file>